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4.xml" ContentType="application/vnd.openxmlformats-officedocument.spreadsheetml.comments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ómo se usa" sheetId="1" state="visible" r:id="rId3"/>
    <sheet name="Trabajos" sheetId="2" state="visible" r:id="rId4"/>
    <sheet name="Orden" sheetId="3" state="visible" r:id="rId5"/>
    <sheet name="Listas" sheetId="4" state="visible" r:id="rId6"/>
  </sheets>
  <definedNames>
    <definedName function="false" hidden="false" localSheetId="2" name="_xlnm.Print_Area" vbProcedure="false">Orden!$A$5:$H$45</definedName>
    <definedName function="false" hidden="true" localSheetId="1" name="_xlnm._FilterDatabase" vbProcedure="false">Trabajos!$A$4:$W$304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El número que le das al trabajo. Va en la orden y en el resguardo del cliente. No lo repitas ni lo reutilices.</t>
        </r>
      </text>
    </comment>
    <comment ref="C4" authorId="0">
      <text>
        <r>
          <rPr>
            <sz val="10"/>
            <rFont val="Arial"/>
            <family val="2"/>
          </rPr>
          <t xml:space="preserve">El día que te lo dejan.</t>
        </r>
      </text>
    </comment>
    <comment ref="D5" authorId="0">
      <text>
        <r>
          <rPr>
            <sz val="10"/>
            <rFont val="Arial"/>
            <family val="2"/>
          </rPr>
          <t xml:space="preserve">Las 7 primeras filas son ejemplos (en cursiva). Bórralas cuando empieces: selecciona esas filas y pulsa Suprimir.</t>
        </r>
      </text>
    </comment>
    <comment ref="F4" authorId="0">
      <text>
        <r>
          <rPr>
            <sz val="10"/>
            <rFont val="Arial"/>
            <family val="2"/>
          </rPr>
          <t xml:space="preserve">El objeto o el encargo, como lo llamas tú (marca, modelo, color…).</t>
        </r>
      </text>
    </comment>
    <comment ref="G4" authorId="0">
      <text>
        <r>
          <rPr>
            <sz val="10"/>
            <rFont val="Arial"/>
            <family val="2"/>
          </rPr>
          <t xml:space="preserve">Opcional: golpes, piezas que faltan, accesorios que deja… Sale en el resguardo y te cubre si luego hay dudas.</t>
        </r>
      </text>
    </comment>
    <comment ref="H4" authorId="0">
      <text>
        <r>
          <rPr>
            <sz val="10"/>
            <rFont val="Arial"/>
            <family val="2"/>
          </rPr>
          <t xml:space="preserve">El trabajo que te pide o lo que has visto que hay que hacer.</t>
        </r>
      </text>
    </comment>
    <comment ref="I4" authorId="0">
      <text>
        <r>
          <rPr>
            <sz val="10"/>
            <rFont val="Arial"/>
            <family val="2"/>
          </rPr>
          <t xml:space="preserve">Quién se encarga. La lista se cambia en la pestaña Listas.</t>
        </r>
      </text>
    </comment>
    <comment ref="J4" authorId="0">
      <text>
        <r>
          <rPr>
            <sz val="10"/>
            <rFont val="Arial"/>
            <family val="2"/>
          </rPr>
          <t xml:space="preserve">Sale solo de las fechas. No hace falta escribirlo.</t>
        </r>
      </text>
    </comment>
    <comment ref="K4" authorId="0">
      <text>
        <r>
          <rPr>
            <sz val="10"/>
            <rFont val="Arial"/>
            <family val="2"/>
          </rPr>
          <t xml:space="preserve">Días desde la fecha prometida. Si ya está terminado, los días que tardó de más.</t>
        </r>
      </text>
    </comment>
    <comment ref="L4" authorId="0">
      <text>
        <r>
          <rPr>
            <sz val="10"/>
            <rFont val="Arial"/>
            <family val="2"/>
          </rPr>
          <t xml:space="preserve">El día que le dices al cliente que estará listo.</t>
        </r>
      </text>
    </comment>
    <comment ref="M4" authorId="0">
      <text>
        <r>
          <rPr>
            <sz val="10"/>
            <rFont val="Arial"/>
            <family val="2"/>
          </rPr>
          <t xml:space="preserve">El día que se empieza. Vacío = en cola.</t>
        </r>
      </text>
    </comment>
    <comment ref="N4" authorId="0">
      <text>
        <r>
          <rPr>
            <sz val="10"/>
            <rFont val="Arial"/>
            <family val="2"/>
          </rPr>
          <t xml:space="preserve">El día que queda listo para recoger.</t>
        </r>
      </text>
    </comment>
    <comment ref="O4" authorId="0">
      <text>
        <r>
          <rPr>
            <sz val="10"/>
            <rFont val="Arial"/>
            <family val="2"/>
          </rPr>
          <t xml:space="preserve">El día que se lo lleva el cliente.</t>
        </r>
      </text>
    </comment>
    <comment ref="P4" authorId="0">
      <text>
        <r>
          <rPr>
            <sz val="10"/>
            <rFont val="Arial"/>
            <family val="2"/>
          </rPr>
          <t xml:space="preserve">Lo que le has dicho que cuesta.</t>
        </r>
      </text>
    </comment>
    <comment ref="Q4" authorId="0">
      <text>
        <r>
          <rPr>
            <sz val="10"/>
            <rFont val="Arial"/>
            <family val="2"/>
          </rPr>
          <t xml:space="preserve">«Sí», «Esperando» si aún no te ha contestado o «No» si no lo quiere hacer. Vacío = sí.</t>
        </r>
      </text>
    </comment>
    <comment ref="R4" authorId="0">
      <text>
        <r>
          <rPr>
            <sz val="10"/>
            <rFont val="Arial"/>
            <family val="2"/>
          </rPr>
          <t xml:space="preserve">Opcional: si al final cuesta distinto del presupuesto.</t>
        </r>
      </text>
    </comment>
    <comment ref="S4" authorId="0">
      <text>
        <r>
          <rPr>
            <sz val="10"/>
            <rFont val="Arial"/>
            <family val="2"/>
          </rPr>
          <t xml:space="preserve">Lo que ha dejado a cuenta.</t>
        </r>
      </text>
    </comment>
    <comment ref="T4" authorId="0">
      <text>
        <r>
          <rPr>
            <sz val="10"/>
            <rFont val="Arial"/>
            <family val="2"/>
          </rPr>
          <t xml:space="preserve">«Sí» o el día que te pagó el resto. Vacío = falta por cobrar.</t>
        </r>
      </text>
    </comment>
    <comment ref="U4" authorId="0">
      <text>
        <r>
          <rPr>
            <sz val="10"/>
            <rFont val="Arial"/>
            <family val="2"/>
          </rPr>
          <t xml:space="preserve">Lo que falta por cobrar. Sale solo.</t>
        </r>
      </text>
    </comment>
    <comment ref="V4" authorId="0">
      <text>
        <r>
          <rPr>
            <sz val="10"/>
            <rFont val="Arial"/>
            <family val="2"/>
          </rPr>
          <t xml:space="preserve">Si se anula, pon «Sí». No borres la fila: así no pierdes el historial ni el número.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Escribe o elige el número del trabajo. Lo demás se rellena solo con lo que hay en «Trabajos».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8" authorId="0">
      <text>
        <r>
          <rPr>
            <sz val="10"/>
            <rFont val="Arial"/>
            <family val="2"/>
          </rPr>
          <t xml:space="preserve">Escribe aquí lo que quieras que lea el cliente: plazos para recoger, garantía, qué pasa si no se recoge… Revisa que se ajuste a lo que haces.</t>
        </r>
      </text>
    </comment>
  </commentList>
</comments>
</file>

<file path=xl/sharedStrings.xml><?xml version="1.0" encoding="utf-8"?>
<sst xmlns="http://schemas.openxmlformats.org/spreadsheetml/2006/main" count="167" uniqueCount="144">
  <si>
    <t xml:space="preserve">Orden de trabajo</t>
  </si>
  <si>
    <t xml:space="preserve">Plantilla gratis de Pathing para llevar los trabajos de tu taller: qué tienes, para cuándo lo prometiste y cuánto falta por cobrar. Con orden y resguardo para imprimir.</t>
  </si>
  <si>
    <t xml:space="preserve">Una fila por trabajo</t>
  </si>
  <si>
    <t xml:space="preserve">En «Trabajos», rellena lo blanco: número, cliente, qué trae, qué hay que hacer y para cuándo lo prometes. Lo gris sale solo.</t>
  </si>
  <si>
    <t xml:space="preserve">Imprime la orden y el resguardo</t>
  </si>
  <si>
    <t xml:space="preserve">En «Orden», escribe el número del trabajo y se rellena sola. Arriba va la orden para el taller y abajo el resguardo que se lleva el cliente. Un A4, se corta por la línea.</t>
  </si>
  <si>
    <t xml:space="preserve">Apunta las fechas según avanza</t>
  </si>
  <si>
    <t xml:space="preserve">Cuando se empieza, cuando queda listo y cuando se lo lleva. El estado cambia solo y te avisa de lo que va con retraso.</t>
  </si>
  <si>
    <t xml:space="preserve">El dinero</t>
  </si>
  <si>
    <t xml:space="preserve">Presupuesto, si lo acepta, la señal que deja y si ya te pagó el resto. «Pendiente» te dice lo que falta por cobrar.</t>
  </si>
  <si>
    <t xml:space="preserve">Tus datos</t>
  </si>
  <si>
    <t xml:space="preserve">En «Listas», el nombre de tu negocio, teléfono, dirección, horario y las condiciones que quieras en el resguardo, y quién trabaja contigo.</t>
  </si>
  <si>
    <t xml:space="preserve">Los estados</t>
  </si>
  <si>
    <t xml:space="preserve">📥 En cola   ·   apuntado, aún sin empezar</t>
  </si>
  <si>
    <t xml:space="preserve">🔧 En marcha   ·   empezado y dentro de plazo</t>
  </si>
  <si>
    <t xml:space="preserve">🐢 Retrasado   ·   pasó la fecha prometida y no está terminado</t>
  </si>
  <si>
    <t xml:space="preserve">💬 Esperando su sí   ·   le has dado presupuesto y aún no te ha dicho que sí</t>
  </si>
  <si>
    <t xml:space="preserve">✅ Listo para recoger   ·   terminado, falta que lo recoja</t>
  </si>
  <si>
    <t xml:space="preserve">📦 Entregado   ·   se lo ha llevado</t>
  </si>
  <si>
    <t xml:space="preserve">↩️ No aceptado   ·   no quiso hacerlo; queda por devolverle lo suyo si no se lo ha llevado</t>
  </si>
  <si>
    <t xml:space="preserve">✖️ Anulado   ·   no sigue; la fila y el número se quedan</t>
  </si>
  <si>
    <t xml:space="preserve">«Retraso» cuenta los días desde la fecha prometida; si se terminó tarde, se queda apuntado. Lo entregado y cobrado se pone en gris.</t>
  </si>
  <si>
    <t xml:space="preserve">Para empezar</t>
  </si>
  <si>
    <t xml:space="preserve">·  Las 7 primeras filas de «Trabajos» son ejemplos en cursiva: bórralas.</t>
  </si>
  <si>
    <t xml:space="preserve">·  Pon tus datos y las condiciones del resguardo en «Listas».</t>
  </si>
  <si>
    <t xml:space="preserve">·  No borres trabajos ni reutilices números: si uno no sigue, márcalo como anulado.</t>
  </si>
  <si>
    <t xml:space="preserve">·  Funciona en Excel, Google Sheets y LibreOffice. Sin macros.</t>
  </si>
  <si>
    <t xml:space="preserve">¿Te sirve pero se te queda corta? Si sois varios a la vez, quieres seguir cada trabajo paso a paso, avisar al cliente cuando está listo o que te avise lo que se retrasa, eso es lo que hace Pathing.</t>
  </si>
  <si>
    <t xml:space="preserve">Escríbenos a hola@pathing.app y lo vemos.</t>
  </si>
  <si>
    <t xml:space="preserve">Plantilla gratis de Pathing (pathing.app). Úsala, cámbiala y compártela como quieras.</t>
  </si>
  <si>
    <t xml:space="preserve">Qué tienes entre manos, para cuándo y cuánto falta por cobrar.</t>
  </si>
  <si>
    <t xml:space="preserve">Plantilla gratis de Pathing  ·  pathing.app</t>
  </si>
  <si>
    <t xml:space="preserve">Una fila por trabajo. Rellena lo blanco; lo gris sale solo. Para imprimir la orden y el resguardo, ve a la pestaña «Orden».</t>
  </si>
  <si>
    <t xml:space="preserve">EL TRABAJO</t>
  </si>
  <si>
    <t xml:space="preserve">ESTADO</t>
  </si>
  <si>
    <t xml:space="preserve">FECHAS</t>
  </si>
  <si>
    <t xml:space="preserve">DINERO</t>
  </si>
  <si>
    <t xml:space="preserve">OTROS</t>
  </si>
  <si>
    <t xml:space="preserve">Nº</t>
  </si>
  <si>
    <t xml:space="preserve">Nº de orden</t>
  </si>
  <si>
    <t xml:space="preserve">Entrada</t>
  </si>
  <si>
    <t xml:space="preserve">Cliente</t>
  </si>
  <si>
    <t xml:space="preserve">Teléfono</t>
  </si>
  <si>
    <t xml:space="preserve">Qué trae</t>
  </si>
  <si>
    <t xml:space="preserve">Cómo llega</t>
  </si>
  <si>
    <t xml:space="preserve">Qué hay que hacer</t>
  </si>
  <si>
    <t xml:space="preserve">Quién lo hace</t>
  </si>
  <si>
    <t xml:space="preserve">Estado</t>
  </si>
  <si>
    <t xml:space="preserve">Retraso (días)</t>
  </si>
  <si>
    <t xml:space="preserve">Prometido para</t>
  </si>
  <si>
    <t xml:space="preserve">Empezado</t>
  </si>
  <si>
    <t xml:space="preserve">Terminado</t>
  </si>
  <si>
    <t xml:space="preserve">Entregado</t>
  </si>
  <si>
    <t xml:space="preserve">Presupuesto (€)</t>
  </si>
  <si>
    <t xml:space="preserve">Aceptado</t>
  </si>
  <si>
    <t xml:space="preserve">Importe final (€)</t>
  </si>
  <si>
    <t xml:space="preserve">Señal (€)</t>
  </si>
  <si>
    <t xml:space="preserve">Cobrado</t>
  </si>
  <si>
    <t xml:space="preserve">Pendiente (€)</t>
  </si>
  <si>
    <t xml:space="preserve">Anulado</t>
  </si>
  <si>
    <t xml:space="preserve">Notas</t>
  </si>
  <si>
    <t xml:space="preserve">OT-0101</t>
  </si>
  <si>
    <t xml:space="preserve">Marta</t>
  </si>
  <si>
    <t xml:space="preserve">000 000 001</t>
  </si>
  <si>
    <t xml:space="preserve">Móvil</t>
  </si>
  <si>
    <t xml:space="preserve">Pantalla rota; deja la funda</t>
  </si>
  <si>
    <t xml:space="preserve">Cambiar la pantalla</t>
  </si>
  <si>
    <t xml:space="preserve">Luis</t>
  </si>
  <si>
    <t xml:space="preserve">Sí</t>
  </si>
  <si>
    <t xml:space="preserve">OT-0102</t>
  </si>
  <si>
    <t xml:space="preserve">Javier</t>
  </si>
  <si>
    <t xml:space="preserve">000 000 002</t>
  </si>
  <si>
    <t xml:space="preserve">Reloj de pulsera</t>
  </si>
  <si>
    <t xml:space="preserve">Correa de piel gastada</t>
  </si>
  <si>
    <t xml:space="preserve">Cambiar la pila y la correa</t>
  </si>
  <si>
    <t xml:space="preserve">Carmen</t>
  </si>
  <si>
    <t xml:space="preserve">La correa llega del proveedor</t>
  </si>
  <si>
    <t xml:space="preserve">OT-0103</t>
  </si>
  <si>
    <t xml:space="preserve">Lucía</t>
  </si>
  <si>
    <t xml:space="preserve">000 000 003</t>
  </si>
  <si>
    <t xml:space="preserve">Bicicleta de paseo</t>
  </si>
  <si>
    <t xml:space="preserve">Rueda trasera pinchada</t>
  </si>
  <si>
    <t xml:space="preserve">Revisión, frenos y cámara trasera</t>
  </si>
  <si>
    <t xml:space="preserve">OT-0104</t>
  </si>
  <si>
    <t xml:space="preserve">Pedro</t>
  </si>
  <si>
    <t xml:space="preserve">000 000 004</t>
  </si>
  <si>
    <t xml:space="preserve">Sofá de dos plazas</t>
  </si>
  <si>
    <t xml:space="preserve">Tela rota en un brazo</t>
  </si>
  <si>
    <t xml:space="preserve">Tapizar en tela gris</t>
  </si>
  <si>
    <t xml:space="preserve">Esperando</t>
  </si>
  <si>
    <t xml:space="preserve">Le mando muestras de tela</t>
  </si>
  <si>
    <t xml:space="preserve">OT-0105</t>
  </si>
  <si>
    <t xml:space="preserve">Elena</t>
  </si>
  <si>
    <t xml:space="preserve">000 000 005</t>
  </si>
  <si>
    <t xml:space="preserve">Anillo de plata</t>
  </si>
  <si>
    <t xml:space="preserve">Ajustar a la talla 14</t>
  </si>
  <si>
    <t xml:space="preserve">OT-0106</t>
  </si>
  <si>
    <t xml:space="preserve">Andrea</t>
  </si>
  <si>
    <t xml:space="preserve">000 000 006</t>
  </si>
  <si>
    <t xml:space="preserve">Portátil</t>
  </si>
  <si>
    <t xml:space="preserve">No enciende; deja el cargador</t>
  </si>
  <si>
    <t xml:space="preserve">Diagnóstico y presupuesto</t>
  </si>
  <si>
    <t xml:space="preserve">OT-0107</t>
  </si>
  <si>
    <t xml:space="preserve">Raúl</t>
  </si>
  <si>
    <t xml:space="preserve">000 000 007</t>
  </si>
  <si>
    <t xml:space="preserve">Lámpara de pie</t>
  </si>
  <si>
    <t xml:space="preserve">Cambiar el cable y el interruptor</t>
  </si>
  <si>
    <t xml:space="preserve">No</t>
  </si>
  <si>
    <t xml:space="preserve">Prefiere comprar una nueva</t>
  </si>
  <si>
    <t xml:space="preserve">ORDEN DE TRABAJO</t>
  </si>
  <si>
    <t xml:space="preserve">ENTRADA</t>
  </si>
  <si>
    <t xml:space="preserve">PROMETIDO PARA</t>
  </si>
  <si>
    <t xml:space="preserve">QUIÉN LO HACE</t>
  </si>
  <si>
    <t xml:space="preserve">CLIENTE</t>
  </si>
  <si>
    <t xml:space="preserve">TELÉFONO</t>
  </si>
  <si>
    <t xml:space="preserve">QUÉ TRAE</t>
  </si>
  <si>
    <t xml:space="preserve">CÓMO LLEGA</t>
  </si>
  <si>
    <t xml:space="preserve">QUÉ HAY QUE HACER</t>
  </si>
  <si>
    <t xml:space="preserve">PRESUPUESTO</t>
  </si>
  <si>
    <t xml:space="preserve">SEÑAL</t>
  </si>
  <si>
    <t xml:space="preserve">PENDIENTE</t>
  </si>
  <si>
    <t xml:space="preserve">NOTAS</t>
  </si>
  <si>
    <t xml:space="preserve">Notas del taller</t>
  </si>
  <si>
    <t xml:space="preserve">Firma del cliente al dejarlo</t>
  </si>
  <si>
    <t xml:space="preserve">✂  - - - - - - - - - - - - - - - - - - - -  Resguardo para el cliente  - - - - - - - - - - - - - - - - - - - -</t>
  </si>
  <si>
    <t xml:space="preserve">PARA RECOGER A PARTIR DEL</t>
  </si>
  <si>
    <t xml:space="preserve">QUÉ NOS DEJAS</t>
  </si>
  <si>
    <t xml:space="preserve">QUÉ VAMOS A HACER</t>
  </si>
  <si>
    <t xml:space="preserve">Firma al recoger</t>
  </si>
  <si>
    <t xml:space="preserve">Fecha</t>
  </si>
  <si>
    <t xml:space="preserve">Listas</t>
  </si>
  <si>
    <t xml:space="preserve">Escribe aquí los tuyos. Tus datos y las condiciones salen en el resguardo; las personas, en el desplegable «Quién lo hace».</t>
  </si>
  <si>
    <t xml:space="preserve">Quién trabaja</t>
  </si>
  <si>
    <t xml:space="preserve">Tu negocio (sale en el resguardo)</t>
  </si>
  <si>
    <t xml:space="preserve">Persona</t>
  </si>
  <si>
    <t xml:space="preserve">Nombre</t>
  </si>
  <si>
    <t xml:space="preserve">Tu negocio</t>
  </si>
  <si>
    <t xml:space="preserve">000 000 000</t>
  </si>
  <si>
    <t xml:space="preserve">Dirección</t>
  </si>
  <si>
    <t xml:space="preserve">Calle Ejemplo, 1 · Tu ciudad</t>
  </si>
  <si>
    <t xml:space="preserve">Horario</t>
  </si>
  <si>
    <t xml:space="preserve">De lunes a viernes, de 10:00 a 14:00 y de 17:00 a 20:00</t>
  </si>
  <si>
    <t xml:space="preserve">Condiciones</t>
  </si>
  <si>
    <t xml:space="preserve">Guarda este resguardo: lo necesitas para recoger tu trabajo. Te avisamos cuando esté listo.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</si>
</sst>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;\-0;&quot;&quot;"/>
    <numFmt numFmtId="168" formatCode="#,##0.00&quot; €&quot;;\-#,##0.00&quot; €&quot;;&quot;&quot;"/>
    <numFmt numFmtId="169" formatCode="dd/mm/yyyy;;;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0"/>
      <color rgb="FF5A5A5A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sz val="10"/>
      <color rgb="FF3A3A3A"/>
      <name val="Arial"/>
      <family val="0"/>
      <charset val="1"/>
    </font>
    <font>
      <b val="true"/>
      <sz val="10"/>
      <color rgb="FF3730A3"/>
      <name val="Arial"/>
      <family val="0"/>
      <charset val="1"/>
    </font>
    <font>
      <b val="true"/>
      <sz val="10"/>
      <color rgb="FF1F4A9A"/>
      <name val="Arial"/>
      <family val="0"/>
      <charset val="1"/>
    </font>
    <font>
      <b val="true"/>
      <sz val="10"/>
      <color rgb="FF9A3412"/>
      <name val="Arial"/>
      <family val="0"/>
      <charset val="1"/>
    </font>
    <font>
      <b val="true"/>
      <sz val="10"/>
      <color rgb="FF8A5A00"/>
      <name val="Arial"/>
      <family val="0"/>
      <charset val="1"/>
    </font>
    <font>
      <b val="true"/>
      <sz val="10"/>
      <color rgb="FF1E6B3C"/>
      <name val="Arial"/>
      <family val="0"/>
      <charset val="1"/>
    </font>
    <font>
      <b val="true"/>
      <sz val="10"/>
      <color rgb="FF5A5A5A"/>
      <name val="Arial"/>
      <family val="0"/>
      <charset val="1"/>
    </font>
    <font>
      <b val="true"/>
      <sz val="10"/>
      <color rgb="FFA4281B"/>
      <name val="Arial"/>
      <family val="0"/>
      <charset val="1"/>
    </font>
    <font>
      <b val="true"/>
      <sz val="10"/>
      <color rgb="FFB0B0B0"/>
      <name val="Arial"/>
      <family val="0"/>
      <charset val="1"/>
    </font>
    <font>
      <sz val="9"/>
      <color rgb="FF5A5A5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8"/>
      <color rgb="FF8A8A8A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CFCFCF"/>
      <name val="Arial"/>
      <family val="0"/>
      <charset val="1"/>
    </font>
    <font>
      <sz val="9"/>
      <color rgb="FFBDBDBD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9"/>
      <color rgb="FF1F4A9A"/>
      <name val="Arial"/>
      <family val="0"/>
      <charset val="1"/>
    </font>
    <font>
      <b val="true"/>
      <sz val="9"/>
      <color rgb="FF8A5A00"/>
      <name val="Arial"/>
      <family val="0"/>
      <charset val="1"/>
    </font>
    <font>
      <b val="true"/>
      <sz val="9"/>
      <color rgb="FF5A5A5A"/>
      <name val="Arial"/>
      <family val="0"/>
      <charset val="1"/>
    </font>
    <font>
      <sz val="9"/>
      <color rgb="FFB0A898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name val="Arial"/>
      <family val="2"/>
    </font>
    <font>
      <b val="true"/>
      <sz val="14"/>
      <color rgb="FF8A5A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9"/>
      <color rgb="FF8A8A8A"/>
      <name val="Arial"/>
      <family val="0"/>
      <charset val="1"/>
    </font>
    <font>
      <b val="true"/>
      <sz val="8"/>
      <color rgb="FF8A8A8A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13"/>
      <color rgb="FF1A1A1A"/>
      <name val="Arial"/>
      <family val="0"/>
      <charset val="1"/>
    </font>
    <font>
      <sz val="8"/>
      <color rgb="FFB0A898"/>
      <name val="Arial"/>
      <family val="0"/>
      <charset val="1"/>
    </font>
    <font>
      <sz val="9"/>
      <color rgb="FF3A3A3A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5A3E96"/>
      <name val="Arial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1A1A1A"/>
        <bgColor rgb="FF003300"/>
      </patternFill>
    </fill>
    <fill>
      <patternFill patternType="solid">
        <fgColor rgb="FFE0E7FF"/>
        <bgColor rgb="FFE3ECFB"/>
      </patternFill>
    </fill>
    <fill>
      <patternFill patternType="solid">
        <fgColor rgb="FFE3ECFB"/>
        <bgColor rgb="FFE0E7FF"/>
      </patternFill>
    </fill>
    <fill>
      <patternFill patternType="solid">
        <fgColor rgb="FFFFE4CC"/>
        <bgColor rgb="FFFBE4E1"/>
      </patternFill>
    </fill>
    <fill>
      <patternFill patternType="solid">
        <fgColor rgb="FFFDF1D8"/>
        <bgColor rgb="FFF3EEE2"/>
      </patternFill>
    </fill>
    <fill>
      <patternFill patternType="solid">
        <fgColor rgb="FFDFF2E6"/>
        <bgColor rgb="FFE3ECFB"/>
      </patternFill>
    </fill>
    <fill>
      <patternFill patternType="solid">
        <fgColor rgb="FFEDEDED"/>
        <bgColor rgb="FFF1F1F1"/>
      </patternFill>
    </fill>
    <fill>
      <patternFill patternType="solid">
        <fgColor rgb="FFFBE4E1"/>
        <bgColor rgb="FFFFE4CC"/>
      </patternFill>
    </fill>
    <fill>
      <patternFill patternType="solid">
        <fgColor rgb="FFF1F1F1"/>
        <bgColor rgb="FFF4F4F2"/>
      </patternFill>
    </fill>
    <fill>
      <patternFill patternType="solid">
        <fgColor rgb="FFF3EEE2"/>
        <bgColor rgb="FFEDEDED"/>
      </patternFill>
    </fill>
    <fill>
      <patternFill patternType="solid">
        <fgColor rgb="FF3A3A3A"/>
        <bgColor rgb="FF5A5A5A"/>
      </patternFill>
    </fill>
    <fill>
      <patternFill patternType="solid">
        <fgColor rgb="FF1F4A9A"/>
        <bgColor rgb="FF3730A3"/>
      </patternFill>
    </fill>
    <fill>
      <patternFill patternType="solid">
        <fgColor rgb="FF8A5A00"/>
        <bgColor rgb="FF9A3412"/>
      </patternFill>
    </fill>
    <fill>
      <patternFill patternType="solid">
        <fgColor rgb="FF5A5A5A"/>
        <bgColor rgb="FF5A3E96"/>
      </patternFill>
    </fill>
    <fill>
      <patternFill patternType="solid">
        <fgColor rgb="FFF7F4EC"/>
        <bgColor rgb="FFF4F4F2"/>
      </patternFill>
    </fill>
    <fill>
      <patternFill patternType="solid">
        <fgColor rgb="FFF4F4F2"/>
        <bgColor rgb="FFF7F4EC"/>
      </patternFill>
    </fill>
    <fill>
      <patternFill patternType="solid">
        <fgColor rgb="FF5A3E96"/>
        <bgColor rgb="FF3730A3"/>
      </patternFill>
    </fill>
    <fill>
      <patternFill patternType="solid">
        <fgColor rgb="FFFAF7F0"/>
        <bgColor rgb="FFF7F4EC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A1A1A"/>
      </bottom>
      <diagonal/>
    </border>
    <border diagonalUp="false" diagonalDown="false">
      <left/>
      <right/>
      <top/>
      <bottom style="medium">
        <color rgb="FF3A3A3A"/>
      </bottom>
      <diagonal/>
    </border>
    <border diagonalUp="false" diagonalDown="false">
      <left/>
      <right/>
      <top/>
      <bottom style="medium">
        <color rgb="FF1F4A9A"/>
      </bottom>
      <diagonal/>
    </border>
    <border diagonalUp="false" diagonalDown="false">
      <left/>
      <right/>
      <top/>
      <bottom style="medium">
        <color rgb="FF8A5A00"/>
      </bottom>
      <diagonal/>
    </border>
    <border diagonalUp="false" diagonalDown="false">
      <left/>
      <right/>
      <top/>
      <bottom style="medium">
        <color rgb="FF5A5A5A"/>
      </bottom>
      <diagonal/>
    </border>
    <border diagonalUp="false" diagonalDown="false">
      <left/>
      <right/>
      <top/>
      <bottom style="thin">
        <color rgb="FFE9E1D0"/>
      </bottom>
      <diagonal/>
    </border>
    <border diagonalUp="false" diagonalDown="false">
      <left style="thin">
        <color rgb="FFE8C98A"/>
      </left>
      <right style="thin">
        <color rgb="FFE8C98A"/>
      </right>
      <top style="thin">
        <color rgb="FFE8C98A"/>
      </top>
      <bottom style="thin">
        <color rgb="FFE8C98A"/>
      </bottom>
      <diagonal/>
    </border>
    <border diagonalUp="false" diagonalDown="false">
      <left/>
      <right/>
      <top/>
      <bottom style="thin">
        <color rgb="FFCFC6B3"/>
      </bottom>
      <diagonal/>
    </border>
    <border diagonalUp="false" diagonalDown="false">
      <left/>
      <right/>
      <top/>
      <bottom style="dotted">
        <color rgb="FFCFC6B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3" fillId="7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5" fillId="9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6" fillId="1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11" borderId="0" xfId="0" applyFont="true" applyBorder="false" applyAlignment="true" applyProtection="false">
      <alignment horizontal="general" vertical="bottom" textRotation="0" wrapText="true" indent="1" shrinkToFit="false"/>
      <protection locked="true" hidden="false"/>
    </xf>
    <xf numFmtId="164" fontId="19" fillId="11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5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1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6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1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30" fillId="1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0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0" fillId="17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8" fillId="1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17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11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32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4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5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9" fontId="36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9" fontId="3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6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36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37" fillId="0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3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18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9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4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1" fillId="1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1" fillId="1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6" fillId="16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2" fillId="16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0" fillId="0" borderId="6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0" fillId="0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0" fillId="19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0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19" borderId="6" xfId="0" applyFont="true" applyBorder="true" applyAlignment="true" applyProtection="false">
      <alignment horizontal="general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6">
    <dxf>
      <fill>
        <patternFill patternType="solid">
          <fgColor rgb="FFF7F4EC"/>
          <bgColor rgb="FF000000"/>
        </patternFill>
      </fill>
    </dxf>
    <dxf>
      <fill>
        <patternFill patternType="solid">
          <fgColor rgb="FFFAF7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AAAAAA"/>
          <bgColor rgb="FF000000"/>
        </patternFill>
      </fill>
    </dxf>
    <dxf>
      <fill>
        <patternFill patternType="solid">
          <fgColor rgb="FFB0A898"/>
          <bgColor rgb="FF000000"/>
        </patternFill>
      </fill>
    </dxf>
    <dxf>
      <fill>
        <patternFill patternType="solid">
          <fgColor rgb="FFDFF2E6"/>
          <bgColor rgb="FF000000"/>
        </patternFill>
      </fill>
    </dxf>
    <dxf>
      <fill>
        <patternFill patternType="solid">
          <fgColor rgb="FFE0E7FF"/>
          <bgColor rgb="FF000000"/>
        </patternFill>
      </fill>
    </dxf>
    <dxf>
      <fill>
        <patternFill patternType="solid">
          <fgColor rgb="FFE3ECFB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4F4F2"/>
          <bgColor rgb="FF000000"/>
        </patternFill>
      </fill>
    </dxf>
    <dxf>
      <fill>
        <patternFill patternType="solid">
          <fgColor rgb="FFFBE4E1"/>
          <bgColor rgb="FF000000"/>
        </patternFill>
      </fill>
    </dxf>
    <dxf>
      <fill>
        <patternFill patternType="solid">
          <fgColor rgb="FFFDF1D8"/>
          <bgColor rgb="FF000000"/>
        </patternFill>
      </fill>
    </dxf>
    <dxf>
      <fill>
        <patternFill patternType="solid">
          <fgColor rgb="FFFFE4CC"/>
          <bgColor rgb="FF000000"/>
        </patternFill>
      </fill>
    </dxf>
    <dxf>
      <fill>
        <patternFill patternType="solid">
          <fgColor rgb="FF1E6B3C"/>
          <bgColor rgb="FF000000"/>
        </patternFill>
      </fill>
    </dxf>
    <dxf>
      <fill>
        <patternFill patternType="solid">
          <fgColor rgb="FF1F4A9A"/>
          <bgColor rgb="FF000000"/>
        </patternFill>
      </fill>
    </dxf>
    <dxf>
      <fill>
        <patternFill patternType="solid">
          <fgColor rgb="FF3730A3"/>
          <bgColor rgb="FF000000"/>
        </patternFill>
      </fill>
    </dxf>
    <dxf>
      <fill>
        <patternFill patternType="solid">
          <fgColor rgb="FF5A5A5A"/>
          <bgColor rgb="FF000000"/>
        </patternFill>
      </fill>
    </dxf>
    <dxf>
      <fill>
        <patternFill patternType="solid">
          <fgColor rgb="FF8A5A00"/>
          <bgColor rgb="FF000000"/>
        </patternFill>
      </fill>
    </dxf>
    <dxf>
      <fill>
        <patternFill patternType="solid">
          <fgColor rgb="FF9A3412"/>
          <bgColor rgb="FF000000"/>
        </patternFill>
      </fill>
    </dxf>
    <dxf>
      <fill>
        <patternFill patternType="solid">
          <fgColor rgb="FFA4281B"/>
          <bgColor rgb="FF000000"/>
        </patternFill>
      </fill>
    </dxf>
    <dxf>
      <font>
        <color rgb="FFAAAAAA"/>
      </font>
      <fill>
        <patternFill>
          <bgColor rgb="FFFAF7F0"/>
        </patternFill>
      </fill>
    </dxf>
    <dxf>
      <font>
        <color rgb="FFAAAAAA"/>
      </font>
    </dxf>
    <dxf>
      <fill>
        <patternFill>
          <bgColor rgb="FFFAF7F0"/>
        </patternFill>
      </fill>
    </dxf>
    <dxf>
      <font>
        <b val="1"/>
        <color rgb="FFA4281B"/>
      </font>
      <fill>
        <patternFill>
          <bgColor rgb="FFFAF7F0"/>
        </patternFill>
      </fill>
    </dxf>
    <dxf>
      <font>
        <b val="1"/>
        <color rgb="FFA4281B"/>
      </font>
    </dxf>
    <dxf>
      <font>
        <b val="1"/>
        <color rgb="FF3730A3"/>
      </font>
      <fill>
        <patternFill>
          <bgColor rgb="FFE0E7FF"/>
        </patternFill>
      </fill>
    </dxf>
    <dxf>
      <font>
        <b val="1"/>
        <color rgb="FF1F4A9A"/>
      </font>
      <fill>
        <patternFill>
          <bgColor rgb="FFE3ECFB"/>
        </patternFill>
      </fill>
    </dxf>
    <dxf>
      <font>
        <b val="1"/>
        <color rgb="FF9A3412"/>
      </font>
      <fill>
        <patternFill>
          <bgColor rgb="FFFFE4CC"/>
        </patternFill>
      </fill>
    </dxf>
    <dxf>
      <font>
        <b val="1"/>
        <color rgb="FF8A5A00"/>
      </font>
      <fill>
        <patternFill>
          <bgColor rgb="FFFDF1D8"/>
        </patternFill>
      </fill>
    </dxf>
    <dxf>
      <font>
        <b val="1"/>
        <color rgb="FF1E6B3C"/>
      </font>
      <fill>
        <patternFill>
          <bgColor rgb="FFDFF2E6"/>
        </patternFill>
      </fill>
    </dxf>
    <dxf>
      <font>
        <b val="1"/>
        <color rgb="FF5A5A5A"/>
      </font>
      <fill>
        <patternFill>
          <bgColor rgb="FFEDEDED"/>
        </patternFill>
      </fill>
    </dxf>
    <dxf>
      <font>
        <b val="1"/>
        <color rgb="FFA4281B"/>
      </font>
      <fill>
        <patternFill>
          <bgColor rgb="FFFBE4E1"/>
        </patternFill>
      </fill>
    </dxf>
    <dxf>
      <font>
        <b val="1"/>
        <color rgb="FFB0B0B0"/>
      </font>
      <fill>
        <patternFill>
          <bgColor rgb="FFF1F1F1"/>
        </patternFill>
      </fill>
    </dxf>
    <dxf>
      <font>
        <color rgb="FF9A3412"/>
      </font>
    </dxf>
    <dxf>
      <font>
        <b val="1"/>
        <color rgb="FF8A5A00"/>
      </font>
    </dxf>
  </dxfs>
  <colors>
    <indexedColors>
      <rgbColor rgb="FF000000"/>
      <rgbColor rgb="FFFFFFFF"/>
      <rgbColor rgb="FFFF0000"/>
      <rgbColor rgb="FF00FF00"/>
      <rgbColor rgb="FF0000FF"/>
      <rgbColor rgb="FFF3EEE2"/>
      <rgbColor rgb="FFFF00FF"/>
      <rgbColor rgb="FF00FFFF"/>
      <rgbColor rgb="FF800000"/>
      <rgbColor rgb="FF1E6B3C"/>
      <rgbColor rgb="FF000080"/>
      <rgbColor rgb="FF8A5A00"/>
      <rgbColor rgb="FF800080"/>
      <rgbColor rgb="FF008080"/>
      <rgbColor rgb="FFBDBDBD"/>
      <rgbColor rgb="FF8A8A8A"/>
      <rgbColor rgb="FFAAAAAA"/>
      <rgbColor rgb="FFA4281B"/>
      <rgbColor rgb="FFFDF1D8"/>
      <rgbColor rgb="FFDFF2E6"/>
      <rgbColor rgb="FF660066"/>
      <rgbColor rgb="FFE0E7FF"/>
      <rgbColor rgb="FF0066CC"/>
      <rgbColor rgb="FFCFCFCF"/>
      <rgbColor rgb="FF000080"/>
      <rgbColor rgb="FFFF00FF"/>
      <rgbColor rgb="FFF7F4EC"/>
      <rgbColor rgb="FF00FFFF"/>
      <rgbColor rgb="FF800080"/>
      <rgbColor rgb="FF800000"/>
      <rgbColor rgb="FF008080"/>
      <rgbColor rgb="FF0000FF"/>
      <rgbColor rgb="FF00CCFF"/>
      <rgbColor rgb="FFE3ECFB"/>
      <rgbColor rgb="FFEDEDED"/>
      <rgbColor rgb="FFFFE4CC"/>
      <rgbColor rgb="FFCFC6B3"/>
      <rgbColor rgb="FFE9E1D0"/>
      <rgbColor rgb="FFB0B0B0"/>
      <rgbColor rgb="FFE8C98A"/>
      <rgbColor rgb="FF3366FF"/>
      <rgbColor rgb="FFFAF7F0"/>
      <rgbColor rgb="FFF1F1F1"/>
      <rgbColor rgb="FFFBE4E1"/>
      <rgbColor rgb="FFF4F4F2"/>
      <rgbColor rgb="FFFF6600"/>
      <rgbColor rgb="FF5A5A5A"/>
      <rgbColor rgb="FFB0A898"/>
      <rgbColor rgb="FF1F4A9A"/>
      <rgbColor rgb="FF339966"/>
      <rgbColor rgb="FF003300"/>
      <rgbColor rgb="FF1A1A1A"/>
      <rgbColor rgb="FF9A3412"/>
      <rgbColor rgb="FF5A3E96"/>
      <rgbColor rgb="FF3730A3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47520</xdr:colOff>
      <xdr:row>0</xdr:row>
      <xdr:rowOff>133200</xdr:rowOff>
    </xdr:from>
    <xdr:to>
      <xdr:col>1</xdr:col>
      <xdr:colOff>390240</xdr:colOff>
      <xdr:row>0</xdr:row>
      <xdr:rowOff>475920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8840" y="13320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104760</xdr:rowOff>
    </xdr:from>
    <xdr:to>
      <xdr:col>0</xdr:col>
      <xdr:colOff>361800</xdr:colOff>
      <xdr:row>0</xdr:row>
      <xdr:rowOff>447480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9080" y="10476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200160</xdr:rowOff>
    </xdr:from>
    <xdr:to>
      <xdr:col>1</xdr:col>
      <xdr:colOff>16920</xdr:colOff>
      <xdr:row>0</xdr:row>
      <xdr:rowOff>409320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9080" y="200160"/>
          <a:ext cx="209160" cy="209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66600</xdr:colOff>
      <xdr:row>0</xdr:row>
      <xdr:rowOff>95400</xdr:rowOff>
    </xdr:from>
    <xdr:to>
      <xdr:col>0</xdr:col>
      <xdr:colOff>371160</xdr:colOff>
      <xdr:row>0</xdr:row>
      <xdr:rowOff>399960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66600" y="95400"/>
          <a:ext cx="304560" cy="30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ola@pathing.app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pathing.app/?desde=plantilla-orden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pathing.app/?desde=plantilla-orden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pathing.app/?desde=plantilla-orden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6B3C"/>
    <pageSetUpPr fitToPage="true"/>
  </sheetPr>
  <dimension ref="A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00"/>
  </cols>
  <sheetData>
    <row r="1" customFormat="false" ht="48" hidden="false" customHeight="true" outlineLevel="0" collapsed="false">
      <c r="A1" s="1"/>
      <c r="B1" s="1"/>
      <c r="C1" s="2" t="s">
        <v>0</v>
      </c>
    </row>
    <row r="2" customFormat="false" ht="15" hidden="false" customHeight="false" outlineLevel="0" collapsed="false">
      <c r="B2" s="3" t="s">
        <v>1</v>
      </c>
    </row>
    <row r="4" customFormat="false" ht="21.75" hidden="false" customHeight="true" outlineLevel="0" collapsed="false">
      <c r="B4" s="4" t="n">
        <v>1</v>
      </c>
      <c r="C4" s="5" t="s">
        <v>2</v>
      </c>
    </row>
    <row r="5" customFormat="false" ht="30" hidden="false" customHeight="true" outlineLevel="0" collapsed="false">
      <c r="B5" s="4"/>
      <c r="C5" s="6" t="s">
        <v>3</v>
      </c>
    </row>
    <row r="7" customFormat="false" ht="21.75" hidden="false" customHeight="true" outlineLevel="0" collapsed="false">
      <c r="B7" s="4" t="n">
        <v>2</v>
      </c>
      <c r="C7" s="5" t="s">
        <v>4</v>
      </c>
    </row>
    <row r="8" customFormat="false" ht="30" hidden="false" customHeight="true" outlineLevel="0" collapsed="false">
      <c r="B8" s="4"/>
      <c r="C8" s="6" t="s">
        <v>5</v>
      </c>
    </row>
    <row r="10" customFormat="false" ht="21.75" hidden="false" customHeight="true" outlineLevel="0" collapsed="false">
      <c r="B10" s="4" t="n">
        <v>3</v>
      </c>
      <c r="C10" s="5" t="s">
        <v>6</v>
      </c>
    </row>
    <row r="11" customFormat="false" ht="30" hidden="false" customHeight="true" outlineLevel="0" collapsed="false">
      <c r="B11" s="4"/>
      <c r="C11" s="6" t="s">
        <v>7</v>
      </c>
    </row>
    <row r="13" customFormat="false" ht="21.75" hidden="false" customHeight="true" outlineLevel="0" collapsed="false">
      <c r="B13" s="4" t="n">
        <v>4</v>
      </c>
      <c r="C13" s="5" t="s">
        <v>8</v>
      </c>
    </row>
    <row r="14" customFormat="false" ht="30" hidden="false" customHeight="true" outlineLevel="0" collapsed="false">
      <c r="B14" s="4"/>
      <c r="C14" s="6" t="s">
        <v>9</v>
      </c>
    </row>
    <row r="16" customFormat="false" ht="21.75" hidden="false" customHeight="true" outlineLevel="0" collapsed="false">
      <c r="B16" s="4" t="n">
        <v>5</v>
      </c>
      <c r="C16" s="5" t="s">
        <v>10</v>
      </c>
    </row>
    <row r="17" customFormat="false" ht="30" hidden="false" customHeight="true" outlineLevel="0" collapsed="false">
      <c r="B17" s="4"/>
      <c r="C17" s="6" t="s">
        <v>11</v>
      </c>
    </row>
    <row r="19" customFormat="false" ht="15" hidden="false" customHeight="false" outlineLevel="0" collapsed="false">
      <c r="C19" s="7" t="s">
        <v>12</v>
      </c>
    </row>
    <row r="20" customFormat="false" ht="19.5" hidden="false" customHeight="true" outlineLevel="0" collapsed="false">
      <c r="C20" s="8" t="s">
        <v>13</v>
      </c>
    </row>
    <row r="21" customFormat="false" ht="19.5" hidden="false" customHeight="true" outlineLevel="0" collapsed="false">
      <c r="C21" s="9" t="s">
        <v>14</v>
      </c>
    </row>
    <row r="22" customFormat="false" ht="19.5" hidden="false" customHeight="true" outlineLevel="0" collapsed="false">
      <c r="C22" s="10" t="s">
        <v>15</v>
      </c>
    </row>
    <row r="23" customFormat="false" ht="19.5" hidden="false" customHeight="true" outlineLevel="0" collapsed="false">
      <c r="C23" s="11" t="s">
        <v>16</v>
      </c>
    </row>
    <row r="24" customFormat="false" ht="19.5" hidden="false" customHeight="true" outlineLevel="0" collapsed="false">
      <c r="C24" s="12" t="s">
        <v>17</v>
      </c>
    </row>
    <row r="25" customFormat="false" ht="19.5" hidden="false" customHeight="true" outlineLevel="0" collapsed="false">
      <c r="C25" s="13" t="s">
        <v>18</v>
      </c>
    </row>
    <row r="26" customFormat="false" ht="19.5" hidden="false" customHeight="true" outlineLevel="0" collapsed="false">
      <c r="C26" s="14" t="s">
        <v>19</v>
      </c>
    </row>
    <row r="27" customFormat="false" ht="19.5" hidden="false" customHeight="true" outlineLevel="0" collapsed="false">
      <c r="C27" s="15" t="s">
        <v>20</v>
      </c>
    </row>
    <row r="28" customFormat="false" ht="15" hidden="false" customHeight="false" outlineLevel="0" collapsed="false">
      <c r="C28" s="16" t="s">
        <v>21</v>
      </c>
    </row>
    <row r="30" customFormat="false" ht="15" hidden="false" customHeight="false" outlineLevel="0" collapsed="false">
      <c r="C30" s="7" t="s">
        <v>22</v>
      </c>
    </row>
    <row r="31" customFormat="false" ht="15" hidden="false" customHeight="false" outlineLevel="0" collapsed="false">
      <c r="C31" s="17" t="s">
        <v>23</v>
      </c>
    </row>
    <row r="32" customFormat="false" ht="15" hidden="false" customHeight="false" outlineLevel="0" collapsed="false">
      <c r="C32" s="17" t="s">
        <v>24</v>
      </c>
    </row>
    <row r="33" customFormat="false" ht="15" hidden="false" customHeight="false" outlineLevel="0" collapsed="false">
      <c r="C33" s="17" t="s">
        <v>25</v>
      </c>
    </row>
    <row r="34" customFormat="false" ht="15" hidden="false" customHeight="false" outlineLevel="0" collapsed="false">
      <c r="C34" s="17" t="s">
        <v>26</v>
      </c>
    </row>
    <row r="36" customFormat="false" ht="39.75" hidden="false" customHeight="true" outlineLevel="0" collapsed="false">
      <c r="B36" s="18"/>
      <c r="C36" s="19" t="s">
        <v>27</v>
      </c>
    </row>
    <row r="37" customFormat="false" ht="24" hidden="false" customHeight="true" outlineLevel="0" collapsed="false">
      <c r="B37" s="18"/>
      <c r="C37" s="20" t="s">
        <v>28</v>
      </c>
    </row>
    <row r="39" customFormat="false" ht="15" hidden="false" customHeight="false" outlineLevel="0" collapsed="false">
      <c r="C39" s="21" t="s">
        <v>29</v>
      </c>
    </row>
  </sheetData>
  <mergeCells count="5">
    <mergeCell ref="B4:B5"/>
    <mergeCell ref="B7:B8"/>
    <mergeCell ref="B10:B11"/>
    <mergeCell ref="B13:B14"/>
    <mergeCell ref="B16:B17"/>
  </mergeCells>
  <hyperlinks>
    <hyperlink ref="C37" r:id="rId1" display="Escríbenos a hola@pathing.app y lo vemos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A"/>
    <pageSetUpPr fitToPage="true"/>
  </sheetPr>
  <dimension ref="A1:W3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2"/>
    <col collapsed="false" customWidth="true" hidden="false" outlineLevel="0" max="9" min="9" style="0" width="14"/>
    <col collapsed="false" customWidth="true" hidden="false" outlineLevel="0" max="10" min="10" style="0" width="23"/>
    <col collapsed="false" customWidth="true" hidden="false" outlineLevel="0" max="11" min="11" style="0" width="12"/>
    <col collapsed="false" customWidth="true" hidden="false" outlineLevel="0" max="15" min="12" style="0" width="15"/>
    <col collapsed="false" customWidth="true" hidden="false" outlineLevel="0" max="18" min="16" style="0" width="14"/>
    <col collapsed="false" customWidth="true" hidden="false" outlineLevel="0" max="19" min="19" style="0" width="13"/>
    <col collapsed="false" customWidth="true" hidden="false" outlineLevel="0" max="20" min="20" style="0" width="15"/>
    <col collapsed="false" customWidth="true" hidden="false" outlineLevel="0" max="21" min="21" style="0" width="14"/>
    <col collapsed="false" customWidth="true" hidden="false" outlineLevel="0" max="22" min="22" style="0" width="12"/>
    <col collapsed="false" customWidth="true" hidden="false" outlineLevel="0" max="23" min="23" style="0" width="26"/>
  </cols>
  <sheetData>
    <row r="1" customFormat="false" ht="43.5" hidden="false" customHeight="true" outlineLevel="0" collapsed="false">
      <c r="A1" s="1"/>
      <c r="B1" s="22" t="s">
        <v>0</v>
      </c>
      <c r="C1" s="1"/>
      <c r="D1" s="1"/>
      <c r="E1" s="1"/>
      <c r="F1" s="23" t="s">
        <v>30</v>
      </c>
      <c r="G1" s="1"/>
      <c r="H1" s="1"/>
      <c r="I1" s="1"/>
      <c r="J1" s="1"/>
      <c r="K1" s="1"/>
      <c r="L1" s="24" t="s">
        <v>31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25.5" hidden="false" customHeight="true" outlineLevel="0" collapsed="false">
      <c r="A2" s="18"/>
      <c r="B2" s="25" t="s">
        <v>32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customFormat="false" ht="18" hidden="false" customHeight="true" outlineLevel="0" collapsed="false">
      <c r="A3" s="26" t="s">
        <v>33</v>
      </c>
      <c r="B3" s="26"/>
      <c r="C3" s="26"/>
      <c r="D3" s="26"/>
      <c r="E3" s="26"/>
      <c r="F3" s="26"/>
      <c r="G3" s="26"/>
      <c r="H3" s="26"/>
      <c r="I3" s="26"/>
      <c r="J3" s="27" t="s">
        <v>34</v>
      </c>
      <c r="K3" s="27"/>
      <c r="L3" s="28" t="s">
        <v>35</v>
      </c>
      <c r="M3" s="28"/>
      <c r="N3" s="28"/>
      <c r="O3" s="28"/>
      <c r="P3" s="29" t="s">
        <v>36</v>
      </c>
      <c r="Q3" s="29"/>
      <c r="R3" s="29"/>
      <c r="S3" s="29"/>
      <c r="T3" s="29"/>
      <c r="U3" s="29"/>
      <c r="V3" s="30" t="s">
        <v>37</v>
      </c>
      <c r="W3" s="30"/>
    </row>
    <row r="4" customFormat="false" ht="33.75" hidden="false" customHeight="true" outlineLevel="0" collapsed="false">
      <c r="A4" s="31" t="s">
        <v>38</v>
      </c>
      <c r="B4" s="31" t="s">
        <v>39</v>
      </c>
      <c r="C4" s="31" t="s">
        <v>40</v>
      </c>
      <c r="D4" s="32" t="s">
        <v>41</v>
      </c>
      <c r="E4" s="31" t="s">
        <v>42</v>
      </c>
      <c r="F4" s="32" t="s">
        <v>43</v>
      </c>
      <c r="G4" s="32" t="s">
        <v>44</v>
      </c>
      <c r="H4" s="32" t="s">
        <v>45</v>
      </c>
      <c r="I4" s="32" t="s">
        <v>46</v>
      </c>
      <c r="J4" s="33" t="s">
        <v>47</v>
      </c>
      <c r="K4" s="33" t="s">
        <v>48</v>
      </c>
      <c r="L4" s="34" t="s">
        <v>49</v>
      </c>
      <c r="M4" s="34" t="s">
        <v>50</v>
      </c>
      <c r="N4" s="34" t="s">
        <v>51</v>
      </c>
      <c r="O4" s="34" t="s">
        <v>52</v>
      </c>
      <c r="P4" s="35" t="s">
        <v>53</v>
      </c>
      <c r="Q4" s="35" t="s">
        <v>54</v>
      </c>
      <c r="R4" s="35" t="s">
        <v>55</v>
      </c>
      <c r="S4" s="35" t="s">
        <v>56</v>
      </c>
      <c r="T4" s="35" t="s">
        <v>57</v>
      </c>
      <c r="U4" s="35" t="s">
        <v>58</v>
      </c>
      <c r="V4" s="36" t="s">
        <v>59</v>
      </c>
      <c r="W4" s="37" t="s">
        <v>60</v>
      </c>
    </row>
    <row r="5" customFormat="false" ht="21" hidden="false" customHeight="true" outlineLevel="0" collapsed="false">
      <c r="A5" s="38" t="n">
        <v>1</v>
      </c>
      <c r="B5" s="39" t="s">
        <v>61</v>
      </c>
      <c r="C5" s="40" t="n">
        <f aca="true">TODAY()-20</f>
        <v>46291</v>
      </c>
      <c r="D5" s="41" t="s">
        <v>62</v>
      </c>
      <c r="E5" s="39" t="s">
        <v>63</v>
      </c>
      <c r="F5" s="41" t="s">
        <v>64</v>
      </c>
      <c r="G5" s="41" t="s">
        <v>65</v>
      </c>
      <c r="H5" s="41" t="s">
        <v>66</v>
      </c>
      <c r="I5" s="41" t="s">
        <v>67</v>
      </c>
      <c r="J5" s="42" t="str">
        <f aca="true">IF(AND(B5="",D5="",F5=""),"",IF(V5="Sí","✖️ Anulado",IF(O5&lt;&gt;"","📦 Entregado",IF(Q5="No","↩️ No aceptado",IF(N5&lt;&gt;"","✅ Listo para recoger",IF(Q5="Esperando","💬 Esperando su sí",IF(AND(L5&lt;&gt;"",TODAY()&gt;N(L5)),"🐢 Retrasado",IF(M5&lt;&gt;"","🔧 En marcha","📥 En cola"))))))))</f>
        <v>📦 Entregado</v>
      </c>
      <c r="K5" s="43" t="str">
        <f aca="true">IF(OR(L5="",J5="",J5="✖️ Anulado",J5="↩️ No aceptado"),"",IF(N5&lt;&gt;"",IF(N5&gt;L5,N5-L5,""),IF(O5&lt;&gt;"",IF(O5&gt;L5,O5-L5,""),IF(TODAY()&gt;L5,TODAY()-L5,""))))</f>
        <v/>
      </c>
      <c r="L5" s="40" t="n">
        <f aca="true">TODAY()-14</f>
        <v>46297</v>
      </c>
      <c r="M5" s="40" t="n">
        <f aca="true">TODAY()-18</f>
        <v>46293</v>
      </c>
      <c r="N5" s="40" t="n">
        <f aca="true">TODAY()-15</f>
        <v>46296</v>
      </c>
      <c r="O5" s="40" t="n">
        <f aca="true">TODAY()-13</f>
        <v>46298</v>
      </c>
      <c r="P5" s="44" t="n">
        <v>89</v>
      </c>
      <c r="Q5" s="45" t="s">
        <v>68</v>
      </c>
      <c r="R5" s="44"/>
      <c r="S5" s="44" t="n">
        <v>30</v>
      </c>
      <c r="T5" s="40" t="n">
        <f aca="true">TODAY()-13</f>
        <v>46298</v>
      </c>
      <c r="U5" s="46" t="str">
        <f aca="false">IF(OR(J5="",J5="✖️ Anulado",J5="↩️ No aceptado",AND(T5&lt;&gt;"",T5&lt;&gt;"No")),"",IF(IF(R5&lt;&gt;"",N(R5),N(P5))-N(S5)&gt;0,IF(R5&lt;&gt;"",N(R5),N(P5))-N(S5),""))</f>
        <v/>
      </c>
      <c r="V5" s="45"/>
      <c r="W5" s="41"/>
    </row>
    <row r="6" customFormat="false" ht="21" hidden="false" customHeight="true" outlineLevel="0" collapsed="false">
      <c r="A6" s="38" t="n">
        <v>2</v>
      </c>
      <c r="B6" s="39" t="s">
        <v>69</v>
      </c>
      <c r="C6" s="40" t="n">
        <f aca="true">TODAY()-7</f>
        <v>46304</v>
      </c>
      <c r="D6" s="41" t="s">
        <v>70</v>
      </c>
      <c r="E6" s="39" t="s">
        <v>71</v>
      </c>
      <c r="F6" s="41" t="s">
        <v>72</v>
      </c>
      <c r="G6" s="41" t="s">
        <v>73</v>
      </c>
      <c r="H6" s="41" t="s">
        <v>74</v>
      </c>
      <c r="I6" s="41" t="s">
        <v>75</v>
      </c>
      <c r="J6" s="42" t="str">
        <f aca="true">IF(AND(B6="",D6="",F6=""),"",IF(V6="Sí","✖️ Anulado",IF(O6&lt;&gt;"","📦 Entregado",IF(Q6="No","↩️ No aceptado",IF(N6&lt;&gt;"","✅ Listo para recoger",IF(Q6="Esperando","💬 Esperando su sí",IF(AND(L6&lt;&gt;"",TODAY()&gt;N(L6)),"🐢 Retrasado",IF(M6&lt;&gt;"","🔧 En marcha","📥 En cola"))))))))</f>
        <v>🐢 Retrasado</v>
      </c>
      <c r="K6" s="43" t="n">
        <f aca="true">IF(OR(L6="",J6="",J6="✖️ Anulado",J6="↩️ No aceptado"),"",IF(N6&lt;&gt;"",IF(N6&gt;L6,N6-L6,""),IF(O6&lt;&gt;"",IF(O6&gt;L6,O6-L6,""),IF(TODAY()&gt;L6,TODAY()-L6,""))))</f>
        <v>1</v>
      </c>
      <c r="L6" s="40" t="n">
        <f aca="true">TODAY()-1</f>
        <v>46310</v>
      </c>
      <c r="M6" s="40" t="n">
        <f aca="true">TODAY()-4</f>
        <v>46307</v>
      </c>
      <c r="N6" s="40"/>
      <c r="O6" s="40"/>
      <c r="P6" s="44" t="n">
        <v>35</v>
      </c>
      <c r="Q6" s="45" t="s">
        <v>68</v>
      </c>
      <c r="R6" s="44"/>
      <c r="S6" s="44"/>
      <c r="T6" s="40"/>
      <c r="U6" s="46" t="n">
        <f aca="false">IF(OR(J6="",J6="✖️ Anulado",J6="↩️ No aceptado",AND(T6&lt;&gt;"",T6&lt;&gt;"No")),"",IF(IF(R6&lt;&gt;"",N(R6),N(P6))-N(S6)&gt;0,IF(R6&lt;&gt;"",N(R6),N(P6))-N(S6),""))</f>
        <v>35</v>
      </c>
      <c r="V6" s="45"/>
      <c r="W6" s="41" t="s">
        <v>76</v>
      </c>
    </row>
    <row r="7" customFormat="false" ht="21" hidden="false" customHeight="true" outlineLevel="0" collapsed="false">
      <c r="A7" s="38" t="n">
        <v>3</v>
      </c>
      <c r="B7" s="39" t="s">
        <v>77</v>
      </c>
      <c r="C7" s="40" t="n">
        <f aca="true">TODAY()-4</f>
        <v>46307</v>
      </c>
      <c r="D7" s="41" t="s">
        <v>78</v>
      </c>
      <c r="E7" s="39" t="s">
        <v>79</v>
      </c>
      <c r="F7" s="41" t="s">
        <v>80</v>
      </c>
      <c r="G7" s="41" t="s">
        <v>81</v>
      </c>
      <c r="H7" s="41" t="s">
        <v>82</v>
      </c>
      <c r="I7" s="41" t="s">
        <v>67</v>
      </c>
      <c r="J7" s="42" t="str">
        <f aca="true">IF(AND(B7="",D7="",F7=""),"",IF(V7="Sí","✖️ Anulado",IF(O7&lt;&gt;"","📦 Entregado",IF(Q7="No","↩️ No aceptado",IF(N7&lt;&gt;"","✅ Listo para recoger",IF(Q7="Esperando","💬 Esperando su sí",IF(AND(L7&lt;&gt;"",TODAY()&gt;N(L7)),"🐢 Retrasado",IF(M7&lt;&gt;"","🔧 En marcha","📥 En cola"))))))))</f>
        <v>🔧 En marcha</v>
      </c>
      <c r="K7" s="43" t="str">
        <f aca="true">IF(OR(L7="",J7="",J7="✖️ Anulado",J7="↩️ No aceptado"),"",IF(N7&lt;&gt;"",IF(N7&gt;L7,N7-L7,""),IF(O7&lt;&gt;"",IF(O7&gt;L7,O7-L7,""),IF(TODAY()&gt;L7,TODAY()-L7,""))))</f>
        <v/>
      </c>
      <c r="L7" s="40" t="n">
        <f aca="true">TODAY()+2</f>
        <v>46313</v>
      </c>
      <c r="M7" s="40" t="n">
        <f aca="true">TODAY()-1</f>
        <v>46310</v>
      </c>
      <c r="N7" s="40"/>
      <c r="O7" s="40"/>
      <c r="P7" s="44" t="n">
        <v>45</v>
      </c>
      <c r="Q7" s="45" t="s">
        <v>68</v>
      </c>
      <c r="R7" s="44"/>
      <c r="S7" s="44" t="n">
        <v>10</v>
      </c>
      <c r="T7" s="40"/>
      <c r="U7" s="46" t="n">
        <f aca="false">IF(OR(J7="",J7="✖️ Anulado",J7="↩️ No aceptado",AND(T7&lt;&gt;"",T7&lt;&gt;"No")),"",IF(IF(R7&lt;&gt;"",N(R7),N(P7))-N(S7)&gt;0,IF(R7&lt;&gt;"",N(R7),N(P7))-N(S7),""))</f>
        <v>35</v>
      </c>
      <c r="V7" s="45"/>
      <c r="W7" s="41"/>
    </row>
    <row r="8" customFormat="false" ht="21" hidden="false" customHeight="true" outlineLevel="0" collapsed="false">
      <c r="A8" s="38" t="n">
        <v>4</v>
      </c>
      <c r="B8" s="39" t="s">
        <v>83</v>
      </c>
      <c r="C8" s="40" t="n">
        <f aca="true">TODAY()-3</f>
        <v>46308</v>
      </c>
      <c r="D8" s="41" t="s">
        <v>84</v>
      </c>
      <c r="E8" s="39" t="s">
        <v>85</v>
      </c>
      <c r="F8" s="41" t="s">
        <v>86</v>
      </c>
      <c r="G8" s="41" t="s">
        <v>87</v>
      </c>
      <c r="H8" s="41" t="s">
        <v>88</v>
      </c>
      <c r="I8" s="41" t="s">
        <v>75</v>
      </c>
      <c r="J8" s="42" t="str">
        <f aca="true">IF(AND(B8="",D8="",F8=""),"",IF(V8="Sí","✖️ Anulado",IF(O8&lt;&gt;"","📦 Entregado",IF(Q8="No","↩️ No aceptado",IF(N8&lt;&gt;"","✅ Listo para recoger",IF(Q8="Esperando","💬 Esperando su sí",IF(AND(L8&lt;&gt;"",TODAY()&gt;N(L8)),"🐢 Retrasado",IF(M8&lt;&gt;"","🔧 En marcha","📥 En cola"))))))))</f>
        <v>💬 Esperando su sí</v>
      </c>
      <c r="K8" s="43" t="str">
        <f aca="true">IF(OR(L8="",J8="",J8="✖️ Anulado",J8="↩️ No aceptado"),"",IF(N8&lt;&gt;"",IF(N8&gt;L8,N8-L8,""),IF(O8&lt;&gt;"",IF(O8&gt;L8,O8-L8,""),IF(TODAY()&gt;L8,TODAY()-L8,""))))</f>
        <v/>
      </c>
      <c r="L8" s="40" t="n">
        <f aca="true">TODAY()+18</f>
        <v>46329</v>
      </c>
      <c r="M8" s="40"/>
      <c r="N8" s="40"/>
      <c r="O8" s="40"/>
      <c r="P8" s="44" t="n">
        <v>420</v>
      </c>
      <c r="Q8" s="45" t="s">
        <v>89</v>
      </c>
      <c r="R8" s="44"/>
      <c r="S8" s="44"/>
      <c r="T8" s="40"/>
      <c r="U8" s="46" t="n">
        <f aca="false">IF(OR(J8="",J8="✖️ Anulado",J8="↩️ No aceptado",AND(T8&lt;&gt;"",T8&lt;&gt;"No")),"",IF(IF(R8&lt;&gt;"",N(R8),N(P8))-N(S8)&gt;0,IF(R8&lt;&gt;"",N(R8),N(P8))-N(S8),""))</f>
        <v>420</v>
      </c>
      <c r="V8" s="45"/>
      <c r="W8" s="41" t="s">
        <v>90</v>
      </c>
    </row>
    <row r="9" customFormat="false" ht="21" hidden="false" customHeight="true" outlineLevel="0" collapsed="false">
      <c r="A9" s="38" t="n">
        <v>5</v>
      </c>
      <c r="B9" s="39" t="s">
        <v>91</v>
      </c>
      <c r="C9" s="40" t="n">
        <f aca="true">TODAY()-5</f>
        <v>46306</v>
      </c>
      <c r="D9" s="41" t="s">
        <v>92</v>
      </c>
      <c r="E9" s="39" t="s">
        <v>93</v>
      </c>
      <c r="F9" s="41" t="s">
        <v>94</v>
      </c>
      <c r="G9" s="41"/>
      <c r="H9" s="41" t="s">
        <v>95</v>
      </c>
      <c r="I9" s="41" t="s">
        <v>75</v>
      </c>
      <c r="J9" s="42" t="str">
        <f aca="true">IF(AND(B9="",D9="",F9=""),"",IF(V9="Sí","✖️ Anulado",IF(O9&lt;&gt;"","📦 Entregado",IF(Q9="No","↩️ No aceptado",IF(N9&lt;&gt;"","✅ Listo para recoger",IF(Q9="Esperando","💬 Esperando su sí",IF(AND(L9&lt;&gt;"",TODAY()&gt;N(L9)),"🐢 Retrasado",IF(M9&lt;&gt;"","🔧 En marcha","📥 En cola"))))))))</f>
        <v>✅ Listo para recoger</v>
      </c>
      <c r="K9" s="43" t="str">
        <f aca="true">IF(OR(L9="",J9="",J9="✖️ Anulado",J9="↩️ No aceptado"),"",IF(N9&lt;&gt;"",IF(N9&gt;L9,N9-L9,""),IF(O9&lt;&gt;"",IF(O9&gt;L9,O9-L9,""),IF(TODAY()&gt;L9,TODAY()-L9,""))))</f>
        <v/>
      </c>
      <c r="L9" s="40" t="n">
        <f aca="true">TODAY()+0</f>
        <v>46311</v>
      </c>
      <c r="M9" s="40" t="n">
        <f aca="true">TODAY()-3</f>
        <v>46308</v>
      </c>
      <c r="N9" s="40" t="n">
        <f aca="true">TODAY()-1</f>
        <v>46310</v>
      </c>
      <c r="O9" s="40"/>
      <c r="P9" s="44" t="n">
        <v>25</v>
      </c>
      <c r="Q9" s="45" t="s">
        <v>68</v>
      </c>
      <c r="R9" s="44"/>
      <c r="S9" s="44"/>
      <c r="T9" s="40"/>
      <c r="U9" s="46" t="n">
        <f aca="false">IF(OR(J9="",J9="✖️ Anulado",J9="↩️ No aceptado",AND(T9&lt;&gt;"",T9&lt;&gt;"No")),"",IF(IF(R9&lt;&gt;"",N(R9),N(P9))-N(S9)&gt;0,IF(R9&lt;&gt;"",N(R9),N(P9))-N(S9),""))</f>
        <v>25</v>
      </c>
      <c r="V9" s="45"/>
      <c r="W9" s="41"/>
    </row>
    <row r="10" customFormat="false" ht="21" hidden="false" customHeight="true" outlineLevel="0" collapsed="false">
      <c r="A10" s="38" t="n">
        <v>6</v>
      </c>
      <c r="B10" s="39" t="s">
        <v>96</v>
      </c>
      <c r="C10" s="40" t="n">
        <f aca="true">TODAY()-1</f>
        <v>46310</v>
      </c>
      <c r="D10" s="41" t="s">
        <v>97</v>
      </c>
      <c r="E10" s="39" t="s">
        <v>98</v>
      </c>
      <c r="F10" s="41" t="s">
        <v>99</v>
      </c>
      <c r="G10" s="41" t="s">
        <v>100</v>
      </c>
      <c r="H10" s="41" t="s">
        <v>101</v>
      </c>
      <c r="I10" s="41" t="s">
        <v>67</v>
      </c>
      <c r="J10" s="42" t="str">
        <f aca="true">IF(AND(B10="",D10="",F10=""),"",IF(V10="Sí","✖️ Anulado",IF(O10&lt;&gt;"","📦 Entregado",IF(Q10="No","↩️ No aceptado",IF(N10&lt;&gt;"","✅ Listo para recoger",IF(Q10="Esperando","💬 Esperando su sí",IF(AND(L10&lt;&gt;"",TODAY()&gt;N(L10)),"🐢 Retrasado",IF(M10&lt;&gt;"","🔧 En marcha","📥 En cola"))))))))</f>
        <v>📥 En cola</v>
      </c>
      <c r="K10" s="43" t="str">
        <f aca="true">IF(OR(L10="",J10="",J10="✖️ Anulado",J10="↩️ No aceptado"),"",IF(N10&lt;&gt;"",IF(N10&gt;L10,N10-L10,""),IF(O10&lt;&gt;"",IF(O10&gt;L10,O10-L10,""),IF(TODAY()&gt;L10,TODAY()-L10,""))))</f>
        <v/>
      </c>
      <c r="L10" s="40" t="n">
        <f aca="true">TODAY()+5</f>
        <v>46316</v>
      </c>
      <c r="M10" s="40"/>
      <c r="N10" s="40"/>
      <c r="O10" s="40"/>
      <c r="P10" s="44"/>
      <c r="Q10" s="45"/>
      <c r="R10" s="44"/>
      <c r="S10" s="44"/>
      <c r="T10" s="40"/>
      <c r="U10" s="46" t="str">
        <f aca="false">IF(OR(J10="",J10="✖️ Anulado",J10="↩️ No aceptado",AND(T10&lt;&gt;"",T10&lt;&gt;"No")),"",IF(IF(R10&lt;&gt;"",N(R10),N(P10))-N(S10)&gt;0,IF(R10&lt;&gt;"",N(R10),N(P10))-N(S10),""))</f>
        <v/>
      </c>
      <c r="V10" s="45"/>
      <c r="W10" s="41"/>
    </row>
    <row r="11" customFormat="false" ht="21" hidden="false" customHeight="true" outlineLevel="0" collapsed="false">
      <c r="A11" s="38" t="n">
        <v>7</v>
      </c>
      <c r="B11" s="39" t="s">
        <v>102</v>
      </c>
      <c r="C11" s="40" t="n">
        <f aca="true">TODAY()-9</f>
        <v>46302</v>
      </c>
      <c r="D11" s="41" t="s">
        <v>103</v>
      </c>
      <c r="E11" s="39" t="s">
        <v>104</v>
      </c>
      <c r="F11" s="41" t="s">
        <v>105</v>
      </c>
      <c r="G11" s="41"/>
      <c r="H11" s="41" t="s">
        <v>106</v>
      </c>
      <c r="I11" s="41" t="s">
        <v>67</v>
      </c>
      <c r="J11" s="42" t="str">
        <f aca="true">IF(AND(B11="",D11="",F11=""),"",IF(V11="Sí","✖️ Anulado",IF(O11&lt;&gt;"","📦 Entregado",IF(Q11="No","↩️ No aceptado",IF(N11&lt;&gt;"","✅ Listo para recoger",IF(Q11="Esperando","💬 Esperando su sí",IF(AND(L11&lt;&gt;"",TODAY()&gt;N(L11)),"🐢 Retrasado",IF(M11&lt;&gt;"","🔧 En marcha","📥 En cola"))))))))</f>
        <v>↩️ No aceptado</v>
      </c>
      <c r="K11" s="43" t="str">
        <f aca="true">IF(OR(L11="",J11="",J11="✖️ Anulado",J11="↩️ No aceptado"),"",IF(N11&lt;&gt;"",IF(N11&gt;L11,N11-L11,""),IF(O11&lt;&gt;"",IF(O11&gt;L11,O11-L11,""),IF(TODAY()&gt;L11,TODAY()-L11,""))))</f>
        <v/>
      </c>
      <c r="L11" s="40" t="n">
        <f aca="true">TODAY()-2</f>
        <v>46309</v>
      </c>
      <c r="M11" s="40"/>
      <c r="N11" s="40"/>
      <c r="O11" s="40"/>
      <c r="P11" s="44" t="n">
        <v>60</v>
      </c>
      <c r="Q11" s="45" t="s">
        <v>107</v>
      </c>
      <c r="R11" s="44"/>
      <c r="S11" s="44"/>
      <c r="T11" s="40"/>
      <c r="U11" s="46" t="str">
        <f aca="false">IF(OR(J11="",J11="✖️ Anulado",J11="↩️ No aceptado",AND(T11&lt;&gt;"",T11&lt;&gt;"No")),"",IF(IF(R11&lt;&gt;"",N(R11),N(P11))-N(S11)&gt;0,IF(R11&lt;&gt;"",N(R11),N(P11))-N(S11),""))</f>
        <v/>
      </c>
      <c r="V11" s="45"/>
      <c r="W11" s="41" t="s">
        <v>108</v>
      </c>
    </row>
    <row r="12" customFormat="false" ht="21" hidden="false" customHeight="true" outlineLevel="0" collapsed="false">
      <c r="A12" s="38" t="n">
        <v>8</v>
      </c>
      <c r="B12" s="47"/>
      <c r="C12" s="48"/>
      <c r="D12" s="49"/>
      <c r="E12" s="47"/>
      <c r="F12" s="49"/>
      <c r="G12" s="49"/>
      <c r="H12" s="49"/>
      <c r="I12" s="49"/>
      <c r="J12" s="50" t="str">
        <f aca="true">IF(AND(B12="",D12="",F12=""),"",IF(V12="Sí","✖️ Anulado",IF(O12&lt;&gt;"","📦 Entregado",IF(Q12="No","↩️ No aceptado",IF(N12&lt;&gt;"","✅ Listo para recoger",IF(Q12="Esperando","💬 Esperando su sí",IF(AND(L12&lt;&gt;"",TODAY()&gt;N(L12)),"🐢 Retrasado",IF(M12&lt;&gt;"","🔧 En marcha","📥 En cola"))))))))</f>
        <v/>
      </c>
      <c r="K12" s="51" t="str">
        <f aca="true">IF(OR(L12="",J12="",J12="✖️ Anulado",J12="↩️ No aceptado"),"",IF(N12&lt;&gt;"",IF(N12&gt;L12,N12-L12,""),IF(O12&lt;&gt;"",IF(O12&gt;L12,O12-L12,""),IF(TODAY()&gt;L12,TODAY()-L12,""))))</f>
        <v/>
      </c>
      <c r="L12" s="48"/>
      <c r="M12" s="48"/>
      <c r="N12" s="48"/>
      <c r="O12" s="48"/>
      <c r="P12" s="52"/>
      <c r="Q12" s="53"/>
      <c r="R12" s="52"/>
      <c r="S12" s="52"/>
      <c r="T12" s="48"/>
      <c r="U12" s="54" t="str">
        <f aca="false">IF(OR(J12="",J12="✖️ Anulado",J12="↩️ No aceptado",AND(T12&lt;&gt;"",T12&lt;&gt;"No")),"",IF(IF(R12&lt;&gt;"",N(R12),N(P12))-N(S12)&gt;0,IF(R12&lt;&gt;"",N(R12),N(P12))-N(S12),""))</f>
        <v/>
      </c>
      <c r="V12" s="53"/>
      <c r="W12" s="49"/>
    </row>
    <row r="13" customFormat="false" ht="21" hidden="false" customHeight="true" outlineLevel="0" collapsed="false">
      <c r="A13" s="38" t="n">
        <v>9</v>
      </c>
      <c r="B13" s="47"/>
      <c r="C13" s="48"/>
      <c r="D13" s="49"/>
      <c r="E13" s="47"/>
      <c r="F13" s="49"/>
      <c r="G13" s="49"/>
      <c r="H13" s="49"/>
      <c r="I13" s="49"/>
      <c r="J13" s="50" t="str">
        <f aca="true">IF(AND(B13="",D13="",F13=""),"",IF(V13="Sí","✖️ Anulado",IF(O13&lt;&gt;"","📦 Entregado",IF(Q13="No","↩️ No aceptado",IF(N13&lt;&gt;"","✅ Listo para recoger",IF(Q13="Esperando","💬 Esperando su sí",IF(AND(L13&lt;&gt;"",TODAY()&gt;N(L13)),"🐢 Retrasado",IF(M13&lt;&gt;"","🔧 En marcha","📥 En cola"))))))))</f>
        <v/>
      </c>
      <c r="K13" s="51" t="str">
        <f aca="true">IF(OR(L13="",J13="",J13="✖️ Anulado",J13="↩️ No aceptado"),"",IF(N13&lt;&gt;"",IF(N13&gt;L13,N13-L13,""),IF(O13&lt;&gt;"",IF(O13&gt;L13,O13-L13,""),IF(TODAY()&gt;L13,TODAY()-L13,""))))</f>
        <v/>
      </c>
      <c r="L13" s="48"/>
      <c r="M13" s="48"/>
      <c r="N13" s="48"/>
      <c r="O13" s="48"/>
      <c r="P13" s="52"/>
      <c r="Q13" s="53"/>
      <c r="R13" s="52"/>
      <c r="S13" s="52"/>
      <c r="T13" s="48"/>
      <c r="U13" s="54" t="str">
        <f aca="false">IF(OR(J13="",J13="✖️ Anulado",J13="↩️ No aceptado",AND(T13&lt;&gt;"",T13&lt;&gt;"No")),"",IF(IF(R13&lt;&gt;"",N(R13),N(P13))-N(S13)&gt;0,IF(R13&lt;&gt;"",N(R13),N(P13))-N(S13),""))</f>
        <v/>
      </c>
      <c r="V13" s="53"/>
      <c r="W13" s="49"/>
    </row>
    <row r="14" customFormat="false" ht="21" hidden="false" customHeight="true" outlineLevel="0" collapsed="false">
      <c r="A14" s="38" t="n">
        <v>10</v>
      </c>
      <c r="B14" s="47"/>
      <c r="C14" s="48"/>
      <c r="D14" s="49"/>
      <c r="E14" s="47"/>
      <c r="F14" s="49"/>
      <c r="G14" s="49"/>
      <c r="H14" s="49"/>
      <c r="I14" s="49"/>
      <c r="J14" s="50" t="str">
        <f aca="true">IF(AND(B14="",D14="",F14=""),"",IF(V14="Sí","✖️ Anulado",IF(O14&lt;&gt;"","📦 Entregado",IF(Q14="No","↩️ No aceptado",IF(N14&lt;&gt;"","✅ Listo para recoger",IF(Q14="Esperando","💬 Esperando su sí",IF(AND(L14&lt;&gt;"",TODAY()&gt;N(L14)),"🐢 Retrasado",IF(M14&lt;&gt;"","🔧 En marcha","📥 En cola"))))))))</f>
        <v/>
      </c>
      <c r="K14" s="51" t="str">
        <f aca="true">IF(OR(L14="",J14="",J14="✖️ Anulado",J14="↩️ No aceptado"),"",IF(N14&lt;&gt;"",IF(N14&gt;L14,N14-L14,""),IF(O14&lt;&gt;"",IF(O14&gt;L14,O14-L14,""),IF(TODAY()&gt;L14,TODAY()-L14,""))))</f>
        <v/>
      </c>
      <c r="L14" s="48"/>
      <c r="M14" s="48"/>
      <c r="N14" s="48"/>
      <c r="O14" s="48"/>
      <c r="P14" s="52"/>
      <c r="Q14" s="53"/>
      <c r="R14" s="52"/>
      <c r="S14" s="52"/>
      <c r="T14" s="48"/>
      <c r="U14" s="54" t="str">
        <f aca="false">IF(OR(J14="",J14="✖️ Anulado",J14="↩️ No aceptado",AND(T14&lt;&gt;"",T14&lt;&gt;"No")),"",IF(IF(R14&lt;&gt;"",N(R14),N(P14))-N(S14)&gt;0,IF(R14&lt;&gt;"",N(R14),N(P14))-N(S14),""))</f>
        <v/>
      </c>
      <c r="V14" s="53"/>
      <c r="W14" s="49"/>
    </row>
    <row r="15" customFormat="false" ht="21" hidden="false" customHeight="true" outlineLevel="0" collapsed="false">
      <c r="A15" s="38" t="n">
        <v>11</v>
      </c>
      <c r="B15" s="47"/>
      <c r="C15" s="48"/>
      <c r="D15" s="49"/>
      <c r="E15" s="47"/>
      <c r="F15" s="49"/>
      <c r="G15" s="49"/>
      <c r="H15" s="49"/>
      <c r="I15" s="49"/>
      <c r="J15" s="50" t="str">
        <f aca="true">IF(AND(B15="",D15="",F15=""),"",IF(V15="Sí","✖️ Anulado",IF(O15&lt;&gt;"","📦 Entregado",IF(Q15="No","↩️ No aceptado",IF(N15&lt;&gt;"","✅ Listo para recoger",IF(Q15="Esperando","💬 Esperando su sí",IF(AND(L15&lt;&gt;"",TODAY()&gt;N(L15)),"🐢 Retrasado",IF(M15&lt;&gt;"","🔧 En marcha","📥 En cola"))))))))</f>
        <v/>
      </c>
      <c r="K15" s="51" t="str">
        <f aca="true">IF(OR(L15="",J15="",J15="✖️ Anulado",J15="↩️ No aceptado"),"",IF(N15&lt;&gt;"",IF(N15&gt;L15,N15-L15,""),IF(O15&lt;&gt;"",IF(O15&gt;L15,O15-L15,""),IF(TODAY()&gt;L15,TODAY()-L15,""))))</f>
        <v/>
      </c>
      <c r="L15" s="48"/>
      <c r="M15" s="48"/>
      <c r="N15" s="48"/>
      <c r="O15" s="48"/>
      <c r="P15" s="52"/>
      <c r="Q15" s="53"/>
      <c r="R15" s="52"/>
      <c r="S15" s="52"/>
      <c r="T15" s="48"/>
      <c r="U15" s="54" t="str">
        <f aca="false">IF(OR(J15="",J15="✖️ Anulado",J15="↩️ No aceptado",AND(T15&lt;&gt;"",T15&lt;&gt;"No")),"",IF(IF(R15&lt;&gt;"",N(R15),N(P15))-N(S15)&gt;0,IF(R15&lt;&gt;"",N(R15),N(P15))-N(S15),""))</f>
        <v/>
      </c>
      <c r="V15" s="53"/>
      <c r="W15" s="49"/>
    </row>
    <row r="16" customFormat="false" ht="21" hidden="false" customHeight="true" outlineLevel="0" collapsed="false">
      <c r="A16" s="38" t="n">
        <v>12</v>
      </c>
      <c r="B16" s="47"/>
      <c r="C16" s="48"/>
      <c r="D16" s="49"/>
      <c r="E16" s="47"/>
      <c r="F16" s="49"/>
      <c r="G16" s="49"/>
      <c r="H16" s="49"/>
      <c r="I16" s="49"/>
      <c r="J16" s="50" t="str">
        <f aca="true">IF(AND(B16="",D16="",F16=""),"",IF(V16="Sí","✖️ Anulado",IF(O16&lt;&gt;"","📦 Entregado",IF(Q16="No","↩️ No aceptado",IF(N16&lt;&gt;"","✅ Listo para recoger",IF(Q16="Esperando","💬 Esperando su sí",IF(AND(L16&lt;&gt;"",TODAY()&gt;N(L16)),"🐢 Retrasado",IF(M16&lt;&gt;"","🔧 En marcha","📥 En cola"))))))))</f>
        <v/>
      </c>
      <c r="K16" s="51" t="str">
        <f aca="true">IF(OR(L16="",J16="",J16="✖️ Anulado",J16="↩️ No aceptado"),"",IF(N16&lt;&gt;"",IF(N16&gt;L16,N16-L16,""),IF(O16&lt;&gt;"",IF(O16&gt;L16,O16-L16,""),IF(TODAY()&gt;L16,TODAY()-L16,""))))</f>
        <v/>
      </c>
      <c r="L16" s="48"/>
      <c r="M16" s="48"/>
      <c r="N16" s="48"/>
      <c r="O16" s="48"/>
      <c r="P16" s="52"/>
      <c r="Q16" s="53"/>
      <c r="R16" s="52"/>
      <c r="S16" s="52"/>
      <c r="T16" s="48"/>
      <c r="U16" s="54" t="str">
        <f aca="false">IF(OR(J16="",J16="✖️ Anulado",J16="↩️ No aceptado",AND(T16&lt;&gt;"",T16&lt;&gt;"No")),"",IF(IF(R16&lt;&gt;"",N(R16),N(P16))-N(S16)&gt;0,IF(R16&lt;&gt;"",N(R16),N(P16))-N(S16),""))</f>
        <v/>
      </c>
      <c r="V16" s="53"/>
      <c r="W16" s="49"/>
    </row>
    <row r="17" customFormat="false" ht="21" hidden="false" customHeight="true" outlineLevel="0" collapsed="false">
      <c r="A17" s="38" t="n">
        <v>13</v>
      </c>
      <c r="B17" s="47"/>
      <c r="C17" s="48"/>
      <c r="D17" s="49"/>
      <c r="E17" s="47"/>
      <c r="F17" s="49"/>
      <c r="G17" s="49"/>
      <c r="H17" s="49"/>
      <c r="I17" s="49"/>
      <c r="J17" s="50" t="str">
        <f aca="true">IF(AND(B17="",D17="",F17=""),"",IF(V17="Sí","✖️ Anulado",IF(O17&lt;&gt;"","📦 Entregado",IF(Q17="No","↩️ No aceptado",IF(N17&lt;&gt;"","✅ Listo para recoger",IF(Q17="Esperando","💬 Esperando su sí",IF(AND(L17&lt;&gt;"",TODAY()&gt;N(L17)),"🐢 Retrasado",IF(M17&lt;&gt;"","🔧 En marcha","📥 En cola"))))))))</f>
        <v/>
      </c>
      <c r="K17" s="51" t="str">
        <f aca="true">IF(OR(L17="",J17="",J17="✖️ Anulado",J17="↩️ No aceptado"),"",IF(N17&lt;&gt;"",IF(N17&gt;L17,N17-L17,""),IF(O17&lt;&gt;"",IF(O17&gt;L17,O17-L17,""),IF(TODAY()&gt;L17,TODAY()-L17,""))))</f>
        <v/>
      </c>
      <c r="L17" s="48"/>
      <c r="M17" s="48"/>
      <c r="N17" s="48"/>
      <c r="O17" s="48"/>
      <c r="P17" s="52"/>
      <c r="Q17" s="53"/>
      <c r="R17" s="52"/>
      <c r="S17" s="52"/>
      <c r="T17" s="48"/>
      <c r="U17" s="54" t="str">
        <f aca="false">IF(OR(J17="",J17="✖️ Anulado",J17="↩️ No aceptado",AND(T17&lt;&gt;"",T17&lt;&gt;"No")),"",IF(IF(R17&lt;&gt;"",N(R17),N(P17))-N(S17)&gt;0,IF(R17&lt;&gt;"",N(R17),N(P17))-N(S17),""))</f>
        <v/>
      </c>
      <c r="V17" s="53"/>
      <c r="W17" s="49"/>
    </row>
    <row r="18" customFormat="false" ht="21" hidden="false" customHeight="true" outlineLevel="0" collapsed="false">
      <c r="A18" s="38" t="n">
        <v>14</v>
      </c>
      <c r="B18" s="47"/>
      <c r="C18" s="48"/>
      <c r="D18" s="49"/>
      <c r="E18" s="47"/>
      <c r="F18" s="49"/>
      <c r="G18" s="49"/>
      <c r="H18" s="49"/>
      <c r="I18" s="49"/>
      <c r="J18" s="50" t="str">
        <f aca="true">IF(AND(B18="",D18="",F18=""),"",IF(V18="Sí","✖️ Anulado",IF(O18&lt;&gt;"","📦 Entregado",IF(Q18="No","↩️ No aceptado",IF(N18&lt;&gt;"","✅ Listo para recoger",IF(Q18="Esperando","💬 Esperando su sí",IF(AND(L18&lt;&gt;"",TODAY()&gt;N(L18)),"🐢 Retrasado",IF(M18&lt;&gt;"","🔧 En marcha","📥 En cola"))))))))</f>
        <v/>
      </c>
      <c r="K18" s="51" t="str">
        <f aca="true">IF(OR(L18="",J18="",J18="✖️ Anulado",J18="↩️ No aceptado"),"",IF(N18&lt;&gt;"",IF(N18&gt;L18,N18-L18,""),IF(O18&lt;&gt;"",IF(O18&gt;L18,O18-L18,""),IF(TODAY()&gt;L18,TODAY()-L18,""))))</f>
        <v/>
      </c>
      <c r="L18" s="48"/>
      <c r="M18" s="48"/>
      <c r="N18" s="48"/>
      <c r="O18" s="48"/>
      <c r="P18" s="52"/>
      <c r="Q18" s="53"/>
      <c r="R18" s="52"/>
      <c r="S18" s="52"/>
      <c r="T18" s="48"/>
      <c r="U18" s="54" t="str">
        <f aca="false">IF(OR(J18="",J18="✖️ Anulado",J18="↩️ No aceptado",AND(T18&lt;&gt;"",T18&lt;&gt;"No")),"",IF(IF(R18&lt;&gt;"",N(R18),N(P18))-N(S18)&gt;0,IF(R18&lt;&gt;"",N(R18),N(P18))-N(S18),""))</f>
        <v/>
      </c>
      <c r="V18" s="53"/>
      <c r="W18" s="49"/>
    </row>
    <row r="19" customFormat="false" ht="21" hidden="false" customHeight="true" outlineLevel="0" collapsed="false">
      <c r="A19" s="38" t="n">
        <v>15</v>
      </c>
      <c r="B19" s="47"/>
      <c r="C19" s="48"/>
      <c r="D19" s="49"/>
      <c r="E19" s="47"/>
      <c r="F19" s="49"/>
      <c r="G19" s="49"/>
      <c r="H19" s="49"/>
      <c r="I19" s="49"/>
      <c r="J19" s="50" t="str">
        <f aca="true">IF(AND(B19="",D19="",F19=""),"",IF(V19="Sí","✖️ Anulado",IF(O19&lt;&gt;"","📦 Entregado",IF(Q19="No","↩️ No aceptado",IF(N19&lt;&gt;"","✅ Listo para recoger",IF(Q19="Esperando","💬 Esperando su sí",IF(AND(L19&lt;&gt;"",TODAY()&gt;N(L19)),"🐢 Retrasado",IF(M19&lt;&gt;"","🔧 En marcha","📥 En cola"))))))))</f>
        <v/>
      </c>
      <c r="K19" s="51" t="str">
        <f aca="true">IF(OR(L19="",J19="",J19="✖️ Anulado",J19="↩️ No aceptado"),"",IF(N19&lt;&gt;"",IF(N19&gt;L19,N19-L19,""),IF(O19&lt;&gt;"",IF(O19&gt;L19,O19-L19,""),IF(TODAY()&gt;L19,TODAY()-L19,""))))</f>
        <v/>
      </c>
      <c r="L19" s="48"/>
      <c r="M19" s="48"/>
      <c r="N19" s="48"/>
      <c r="O19" s="48"/>
      <c r="P19" s="52"/>
      <c r="Q19" s="53"/>
      <c r="R19" s="52"/>
      <c r="S19" s="52"/>
      <c r="T19" s="48"/>
      <c r="U19" s="54" t="str">
        <f aca="false">IF(OR(J19="",J19="✖️ Anulado",J19="↩️ No aceptado",AND(T19&lt;&gt;"",T19&lt;&gt;"No")),"",IF(IF(R19&lt;&gt;"",N(R19),N(P19))-N(S19)&gt;0,IF(R19&lt;&gt;"",N(R19),N(P19))-N(S19),""))</f>
        <v/>
      </c>
      <c r="V19" s="53"/>
      <c r="W19" s="49"/>
    </row>
    <row r="20" customFormat="false" ht="21" hidden="false" customHeight="true" outlineLevel="0" collapsed="false">
      <c r="A20" s="38" t="n">
        <v>16</v>
      </c>
      <c r="B20" s="47"/>
      <c r="C20" s="48"/>
      <c r="D20" s="49"/>
      <c r="E20" s="47"/>
      <c r="F20" s="49"/>
      <c r="G20" s="49"/>
      <c r="H20" s="49"/>
      <c r="I20" s="49"/>
      <c r="J20" s="50" t="str">
        <f aca="true">IF(AND(B20="",D20="",F20=""),"",IF(V20="Sí","✖️ Anulado",IF(O20&lt;&gt;"","📦 Entregado",IF(Q20="No","↩️ No aceptado",IF(N20&lt;&gt;"","✅ Listo para recoger",IF(Q20="Esperando","💬 Esperando su sí",IF(AND(L20&lt;&gt;"",TODAY()&gt;N(L20)),"🐢 Retrasado",IF(M20&lt;&gt;"","🔧 En marcha","📥 En cola"))))))))</f>
        <v/>
      </c>
      <c r="K20" s="51" t="str">
        <f aca="true">IF(OR(L20="",J20="",J20="✖️ Anulado",J20="↩️ No aceptado"),"",IF(N20&lt;&gt;"",IF(N20&gt;L20,N20-L20,""),IF(O20&lt;&gt;"",IF(O20&gt;L20,O20-L20,""),IF(TODAY()&gt;L20,TODAY()-L20,""))))</f>
        <v/>
      </c>
      <c r="L20" s="48"/>
      <c r="M20" s="48"/>
      <c r="N20" s="48"/>
      <c r="O20" s="48"/>
      <c r="P20" s="52"/>
      <c r="Q20" s="53"/>
      <c r="R20" s="52"/>
      <c r="S20" s="52"/>
      <c r="T20" s="48"/>
      <c r="U20" s="54" t="str">
        <f aca="false">IF(OR(J20="",J20="✖️ Anulado",J20="↩️ No aceptado",AND(T20&lt;&gt;"",T20&lt;&gt;"No")),"",IF(IF(R20&lt;&gt;"",N(R20),N(P20))-N(S20)&gt;0,IF(R20&lt;&gt;"",N(R20),N(P20))-N(S20),""))</f>
        <v/>
      </c>
      <c r="V20" s="53"/>
      <c r="W20" s="49"/>
    </row>
    <row r="21" customFormat="false" ht="21" hidden="false" customHeight="true" outlineLevel="0" collapsed="false">
      <c r="A21" s="38" t="n">
        <v>17</v>
      </c>
      <c r="B21" s="47"/>
      <c r="C21" s="48"/>
      <c r="D21" s="49"/>
      <c r="E21" s="47"/>
      <c r="F21" s="49"/>
      <c r="G21" s="49"/>
      <c r="H21" s="49"/>
      <c r="I21" s="49"/>
      <c r="J21" s="50" t="str">
        <f aca="true">IF(AND(B21="",D21="",F21=""),"",IF(V21="Sí","✖️ Anulado",IF(O21&lt;&gt;"","📦 Entregado",IF(Q21="No","↩️ No aceptado",IF(N21&lt;&gt;"","✅ Listo para recoger",IF(Q21="Esperando","💬 Esperando su sí",IF(AND(L21&lt;&gt;"",TODAY()&gt;N(L21)),"🐢 Retrasado",IF(M21&lt;&gt;"","🔧 En marcha","📥 En cola"))))))))</f>
        <v/>
      </c>
      <c r="K21" s="51" t="str">
        <f aca="true">IF(OR(L21="",J21="",J21="✖️ Anulado",J21="↩️ No aceptado"),"",IF(N21&lt;&gt;"",IF(N21&gt;L21,N21-L21,""),IF(O21&lt;&gt;"",IF(O21&gt;L21,O21-L21,""),IF(TODAY()&gt;L21,TODAY()-L21,""))))</f>
        <v/>
      </c>
      <c r="L21" s="48"/>
      <c r="M21" s="48"/>
      <c r="N21" s="48"/>
      <c r="O21" s="48"/>
      <c r="P21" s="52"/>
      <c r="Q21" s="53"/>
      <c r="R21" s="52"/>
      <c r="S21" s="52"/>
      <c r="T21" s="48"/>
      <c r="U21" s="54" t="str">
        <f aca="false">IF(OR(J21="",J21="✖️ Anulado",J21="↩️ No aceptado",AND(T21&lt;&gt;"",T21&lt;&gt;"No")),"",IF(IF(R21&lt;&gt;"",N(R21),N(P21))-N(S21)&gt;0,IF(R21&lt;&gt;"",N(R21),N(P21))-N(S21),""))</f>
        <v/>
      </c>
      <c r="V21" s="53"/>
      <c r="W21" s="49"/>
    </row>
    <row r="22" customFormat="false" ht="21" hidden="false" customHeight="true" outlineLevel="0" collapsed="false">
      <c r="A22" s="38" t="n">
        <v>18</v>
      </c>
      <c r="B22" s="47"/>
      <c r="C22" s="48"/>
      <c r="D22" s="49"/>
      <c r="E22" s="47"/>
      <c r="F22" s="49"/>
      <c r="G22" s="49"/>
      <c r="H22" s="49"/>
      <c r="I22" s="49"/>
      <c r="J22" s="50" t="str">
        <f aca="true">IF(AND(B22="",D22="",F22=""),"",IF(V22="Sí","✖️ Anulado",IF(O22&lt;&gt;"","📦 Entregado",IF(Q22="No","↩️ No aceptado",IF(N22&lt;&gt;"","✅ Listo para recoger",IF(Q22="Esperando","💬 Esperando su sí",IF(AND(L22&lt;&gt;"",TODAY()&gt;N(L22)),"🐢 Retrasado",IF(M22&lt;&gt;"","🔧 En marcha","📥 En cola"))))))))</f>
        <v/>
      </c>
      <c r="K22" s="51" t="str">
        <f aca="true">IF(OR(L22="",J22="",J22="✖️ Anulado",J22="↩️ No aceptado"),"",IF(N22&lt;&gt;"",IF(N22&gt;L22,N22-L22,""),IF(O22&lt;&gt;"",IF(O22&gt;L22,O22-L22,""),IF(TODAY()&gt;L22,TODAY()-L22,""))))</f>
        <v/>
      </c>
      <c r="L22" s="48"/>
      <c r="M22" s="48"/>
      <c r="N22" s="48"/>
      <c r="O22" s="48"/>
      <c r="P22" s="52"/>
      <c r="Q22" s="53"/>
      <c r="R22" s="52"/>
      <c r="S22" s="52"/>
      <c r="T22" s="48"/>
      <c r="U22" s="54" t="str">
        <f aca="false">IF(OR(J22="",J22="✖️ Anulado",J22="↩️ No aceptado",AND(T22&lt;&gt;"",T22&lt;&gt;"No")),"",IF(IF(R22&lt;&gt;"",N(R22),N(P22))-N(S22)&gt;0,IF(R22&lt;&gt;"",N(R22),N(P22))-N(S22),""))</f>
        <v/>
      </c>
      <c r="V22" s="53"/>
      <c r="W22" s="49"/>
    </row>
    <row r="23" customFormat="false" ht="21" hidden="false" customHeight="true" outlineLevel="0" collapsed="false">
      <c r="A23" s="38" t="n">
        <v>19</v>
      </c>
      <c r="B23" s="47"/>
      <c r="C23" s="48"/>
      <c r="D23" s="49"/>
      <c r="E23" s="47"/>
      <c r="F23" s="49"/>
      <c r="G23" s="49"/>
      <c r="H23" s="49"/>
      <c r="I23" s="49"/>
      <c r="J23" s="50" t="str">
        <f aca="true">IF(AND(B23="",D23="",F23=""),"",IF(V23="Sí","✖️ Anulado",IF(O23&lt;&gt;"","📦 Entregado",IF(Q23="No","↩️ No aceptado",IF(N23&lt;&gt;"","✅ Listo para recoger",IF(Q23="Esperando","💬 Esperando su sí",IF(AND(L23&lt;&gt;"",TODAY()&gt;N(L23)),"🐢 Retrasado",IF(M23&lt;&gt;"","🔧 En marcha","📥 En cola"))))))))</f>
        <v/>
      </c>
      <c r="K23" s="51" t="str">
        <f aca="true">IF(OR(L23="",J23="",J23="✖️ Anulado",J23="↩️ No aceptado"),"",IF(N23&lt;&gt;"",IF(N23&gt;L23,N23-L23,""),IF(O23&lt;&gt;"",IF(O23&gt;L23,O23-L23,""),IF(TODAY()&gt;L23,TODAY()-L23,""))))</f>
        <v/>
      </c>
      <c r="L23" s="48"/>
      <c r="M23" s="48"/>
      <c r="N23" s="48"/>
      <c r="O23" s="48"/>
      <c r="P23" s="52"/>
      <c r="Q23" s="53"/>
      <c r="R23" s="52"/>
      <c r="S23" s="52"/>
      <c r="T23" s="48"/>
      <c r="U23" s="54" t="str">
        <f aca="false">IF(OR(J23="",J23="✖️ Anulado",J23="↩️ No aceptado",AND(T23&lt;&gt;"",T23&lt;&gt;"No")),"",IF(IF(R23&lt;&gt;"",N(R23),N(P23))-N(S23)&gt;0,IF(R23&lt;&gt;"",N(R23),N(P23))-N(S23),""))</f>
        <v/>
      </c>
      <c r="V23" s="53"/>
      <c r="W23" s="49"/>
    </row>
    <row r="24" customFormat="false" ht="21" hidden="false" customHeight="true" outlineLevel="0" collapsed="false">
      <c r="A24" s="38" t="n">
        <v>20</v>
      </c>
      <c r="B24" s="47"/>
      <c r="C24" s="48"/>
      <c r="D24" s="49"/>
      <c r="E24" s="47"/>
      <c r="F24" s="49"/>
      <c r="G24" s="49"/>
      <c r="H24" s="49"/>
      <c r="I24" s="49"/>
      <c r="J24" s="50" t="str">
        <f aca="true">IF(AND(B24="",D24="",F24=""),"",IF(V24="Sí","✖️ Anulado",IF(O24&lt;&gt;"","📦 Entregado",IF(Q24="No","↩️ No aceptado",IF(N24&lt;&gt;"","✅ Listo para recoger",IF(Q24="Esperando","💬 Esperando su sí",IF(AND(L24&lt;&gt;"",TODAY()&gt;N(L24)),"🐢 Retrasado",IF(M24&lt;&gt;"","🔧 En marcha","📥 En cola"))))))))</f>
        <v/>
      </c>
      <c r="K24" s="51" t="str">
        <f aca="true">IF(OR(L24="",J24="",J24="✖️ Anulado",J24="↩️ No aceptado"),"",IF(N24&lt;&gt;"",IF(N24&gt;L24,N24-L24,""),IF(O24&lt;&gt;"",IF(O24&gt;L24,O24-L24,""),IF(TODAY()&gt;L24,TODAY()-L24,""))))</f>
        <v/>
      </c>
      <c r="L24" s="48"/>
      <c r="M24" s="48"/>
      <c r="N24" s="48"/>
      <c r="O24" s="48"/>
      <c r="P24" s="52"/>
      <c r="Q24" s="53"/>
      <c r="R24" s="52"/>
      <c r="S24" s="52"/>
      <c r="T24" s="48"/>
      <c r="U24" s="54" t="str">
        <f aca="false">IF(OR(J24="",J24="✖️ Anulado",J24="↩️ No aceptado",AND(T24&lt;&gt;"",T24&lt;&gt;"No")),"",IF(IF(R24&lt;&gt;"",N(R24),N(P24))-N(S24)&gt;0,IF(R24&lt;&gt;"",N(R24),N(P24))-N(S24),""))</f>
        <v/>
      </c>
      <c r="V24" s="53"/>
      <c r="W24" s="49"/>
    </row>
    <row r="25" customFormat="false" ht="21" hidden="false" customHeight="true" outlineLevel="0" collapsed="false">
      <c r="A25" s="38" t="n">
        <v>21</v>
      </c>
      <c r="B25" s="47"/>
      <c r="C25" s="48"/>
      <c r="D25" s="49"/>
      <c r="E25" s="47"/>
      <c r="F25" s="49"/>
      <c r="G25" s="49"/>
      <c r="H25" s="49"/>
      <c r="I25" s="49"/>
      <c r="J25" s="50" t="str">
        <f aca="true">IF(AND(B25="",D25="",F25=""),"",IF(V25="Sí","✖️ Anulado",IF(O25&lt;&gt;"","📦 Entregado",IF(Q25="No","↩️ No aceptado",IF(N25&lt;&gt;"","✅ Listo para recoger",IF(Q25="Esperando","💬 Esperando su sí",IF(AND(L25&lt;&gt;"",TODAY()&gt;N(L25)),"🐢 Retrasado",IF(M25&lt;&gt;"","🔧 En marcha","📥 En cola"))))))))</f>
        <v/>
      </c>
      <c r="K25" s="51" t="str">
        <f aca="true">IF(OR(L25="",J25="",J25="✖️ Anulado",J25="↩️ No aceptado"),"",IF(N25&lt;&gt;"",IF(N25&gt;L25,N25-L25,""),IF(O25&lt;&gt;"",IF(O25&gt;L25,O25-L25,""),IF(TODAY()&gt;L25,TODAY()-L25,""))))</f>
        <v/>
      </c>
      <c r="L25" s="48"/>
      <c r="M25" s="48"/>
      <c r="N25" s="48"/>
      <c r="O25" s="48"/>
      <c r="P25" s="52"/>
      <c r="Q25" s="53"/>
      <c r="R25" s="52"/>
      <c r="S25" s="52"/>
      <c r="T25" s="48"/>
      <c r="U25" s="54" t="str">
        <f aca="false">IF(OR(J25="",J25="✖️ Anulado",J25="↩️ No aceptado",AND(T25&lt;&gt;"",T25&lt;&gt;"No")),"",IF(IF(R25&lt;&gt;"",N(R25),N(P25))-N(S25)&gt;0,IF(R25&lt;&gt;"",N(R25),N(P25))-N(S25),""))</f>
        <v/>
      </c>
      <c r="V25" s="53"/>
      <c r="W25" s="49"/>
    </row>
    <row r="26" customFormat="false" ht="21" hidden="false" customHeight="true" outlineLevel="0" collapsed="false">
      <c r="A26" s="38" t="n">
        <v>22</v>
      </c>
      <c r="B26" s="47"/>
      <c r="C26" s="48"/>
      <c r="D26" s="49"/>
      <c r="E26" s="47"/>
      <c r="F26" s="49"/>
      <c r="G26" s="49"/>
      <c r="H26" s="49"/>
      <c r="I26" s="49"/>
      <c r="J26" s="50" t="str">
        <f aca="true">IF(AND(B26="",D26="",F26=""),"",IF(V26="Sí","✖️ Anulado",IF(O26&lt;&gt;"","📦 Entregado",IF(Q26="No","↩️ No aceptado",IF(N26&lt;&gt;"","✅ Listo para recoger",IF(Q26="Esperando","💬 Esperando su sí",IF(AND(L26&lt;&gt;"",TODAY()&gt;N(L26)),"🐢 Retrasado",IF(M26&lt;&gt;"","🔧 En marcha","📥 En cola"))))))))</f>
        <v/>
      </c>
      <c r="K26" s="51" t="str">
        <f aca="true">IF(OR(L26="",J26="",J26="✖️ Anulado",J26="↩️ No aceptado"),"",IF(N26&lt;&gt;"",IF(N26&gt;L26,N26-L26,""),IF(O26&lt;&gt;"",IF(O26&gt;L26,O26-L26,""),IF(TODAY()&gt;L26,TODAY()-L26,""))))</f>
        <v/>
      </c>
      <c r="L26" s="48"/>
      <c r="M26" s="48"/>
      <c r="N26" s="48"/>
      <c r="O26" s="48"/>
      <c r="P26" s="52"/>
      <c r="Q26" s="53"/>
      <c r="R26" s="52"/>
      <c r="S26" s="52"/>
      <c r="T26" s="48"/>
      <c r="U26" s="54" t="str">
        <f aca="false">IF(OR(J26="",J26="✖️ Anulado",J26="↩️ No aceptado",AND(T26&lt;&gt;"",T26&lt;&gt;"No")),"",IF(IF(R26&lt;&gt;"",N(R26),N(P26))-N(S26)&gt;0,IF(R26&lt;&gt;"",N(R26),N(P26))-N(S26),""))</f>
        <v/>
      </c>
      <c r="V26" s="53"/>
      <c r="W26" s="49"/>
    </row>
    <row r="27" customFormat="false" ht="21" hidden="false" customHeight="true" outlineLevel="0" collapsed="false">
      <c r="A27" s="38" t="n">
        <v>23</v>
      </c>
      <c r="B27" s="47"/>
      <c r="C27" s="48"/>
      <c r="D27" s="49"/>
      <c r="E27" s="47"/>
      <c r="F27" s="49"/>
      <c r="G27" s="49"/>
      <c r="H27" s="49"/>
      <c r="I27" s="49"/>
      <c r="J27" s="50" t="str">
        <f aca="true">IF(AND(B27="",D27="",F27=""),"",IF(V27="Sí","✖️ Anulado",IF(O27&lt;&gt;"","📦 Entregado",IF(Q27="No","↩️ No aceptado",IF(N27&lt;&gt;"","✅ Listo para recoger",IF(Q27="Esperando","💬 Esperando su sí",IF(AND(L27&lt;&gt;"",TODAY()&gt;N(L27)),"🐢 Retrasado",IF(M27&lt;&gt;"","🔧 En marcha","📥 En cola"))))))))</f>
        <v/>
      </c>
      <c r="K27" s="51" t="str">
        <f aca="true">IF(OR(L27="",J27="",J27="✖️ Anulado",J27="↩️ No aceptado"),"",IF(N27&lt;&gt;"",IF(N27&gt;L27,N27-L27,""),IF(O27&lt;&gt;"",IF(O27&gt;L27,O27-L27,""),IF(TODAY()&gt;L27,TODAY()-L27,""))))</f>
        <v/>
      </c>
      <c r="L27" s="48"/>
      <c r="M27" s="48"/>
      <c r="N27" s="48"/>
      <c r="O27" s="48"/>
      <c r="P27" s="52"/>
      <c r="Q27" s="53"/>
      <c r="R27" s="52"/>
      <c r="S27" s="52"/>
      <c r="T27" s="48"/>
      <c r="U27" s="54" t="str">
        <f aca="false">IF(OR(J27="",J27="✖️ Anulado",J27="↩️ No aceptado",AND(T27&lt;&gt;"",T27&lt;&gt;"No")),"",IF(IF(R27&lt;&gt;"",N(R27),N(P27))-N(S27)&gt;0,IF(R27&lt;&gt;"",N(R27),N(P27))-N(S27),""))</f>
        <v/>
      </c>
      <c r="V27" s="53"/>
      <c r="W27" s="49"/>
    </row>
    <row r="28" customFormat="false" ht="21" hidden="false" customHeight="true" outlineLevel="0" collapsed="false">
      <c r="A28" s="38" t="n">
        <v>24</v>
      </c>
      <c r="B28" s="47"/>
      <c r="C28" s="48"/>
      <c r="D28" s="49"/>
      <c r="E28" s="47"/>
      <c r="F28" s="49"/>
      <c r="G28" s="49"/>
      <c r="H28" s="49"/>
      <c r="I28" s="49"/>
      <c r="J28" s="50" t="str">
        <f aca="true">IF(AND(B28="",D28="",F28=""),"",IF(V28="Sí","✖️ Anulado",IF(O28&lt;&gt;"","📦 Entregado",IF(Q28="No","↩️ No aceptado",IF(N28&lt;&gt;"","✅ Listo para recoger",IF(Q28="Esperando","💬 Esperando su sí",IF(AND(L28&lt;&gt;"",TODAY()&gt;N(L28)),"🐢 Retrasado",IF(M28&lt;&gt;"","🔧 En marcha","📥 En cola"))))))))</f>
        <v/>
      </c>
      <c r="K28" s="51" t="str">
        <f aca="true">IF(OR(L28="",J28="",J28="✖️ Anulado",J28="↩️ No aceptado"),"",IF(N28&lt;&gt;"",IF(N28&gt;L28,N28-L28,""),IF(O28&lt;&gt;"",IF(O28&gt;L28,O28-L28,""),IF(TODAY()&gt;L28,TODAY()-L28,""))))</f>
        <v/>
      </c>
      <c r="L28" s="48"/>
      <c r="M28" s="48"/>
      <c r="N28" s="48"/>
      <c r="O28" s="48"/>
      <c r="P28" s="52"/>
      <c r="Q28" s="53"/>
      <c r="R28" s="52"/>
      <c r="S28" s="52"/>
      <c r="T28" s="48"/>
      <c r="U28" s="54" t="str">
        <f aca="false">IF(OR(J28="",J28="✖️ Anulado",J28="↩️ No aceptado",AND(T28&lt;&gt;"",T28&lt;&gt;"No")),"",IF(IF(R28&lt;&gt;"",N(R28),N(P28))-N(S28)&gt;0,IF(R28&lt;&gt;"",N(R28),N(P28))-N(S28),""))</f>
        <v/>
      </c>
      <c r="V28" s="53"/>
      <c r="W28" s="49"/>
    </row>
    <row r="29" customFormat="false" ht="21" hidden="false" customHeight="true" outlineLevel="0" collapsed="false">
      <c r="A29" s="38" t="n">
        <v>25</v>
      </c>
      <c r="B29" s="47"/>
      <c r="C29" s="48"/>
      <c r="D29" s="49"/>
      <c r="E29" s="47"/>
      <c r="F29" s="49"/>
      <c r="G29" s="49"/>
      <c r="H29" s="49"/>
      <c r="I29" s="49"/>
      <c r="J29" s="50" t="str">
        <f aca="true">IF(AND(B29="",D29="",F29=""),"",IF(V29="Sí","✖️ Anulado",IF(O29&lt;&gt;"","📦 Entregado",IF(Q29="No","↩️ No aceptado",IF(N29&lt;&gt;"","✅ Listo para recoger",IF(Q29="Esperando","💬 Esperando su sí",IF(AND(L29&lt;&gt;"",TODAY()&gt;N(L29)),"🐢 Retrasado",IF(M29&lt;&gt;"","🔧 En marcha","📥 En cola"))))))))</f>
        <v/>
      </c>
      <c r="K29" s="51" t="str">
        <f aca="true">IF(OR(L29="",J29="",J29="✖️ Anulado",J29="↩️ No aceptado"),"",IF(N29&lt;&gt;"",IF(N29&gt;L29,N29-L29,""),IF(O29&lt;&gt;"",IF(O29&gt;L29,O29-L29,""),IF(TODAY()&gt;L29,TODAY()-L29,""))))</f>
        <v/>
      </c>
      <c r="L29" s="48"/>
      <c r="M29" s="48"/>
      <c r="N29" s="48"/>
      <c r="O29" s="48"/>
      <c r="P29" s="52"/>
      <c r="Q29" s="53"/>
      <c r="R29" s="52"/>
      <c r="S29" s="52"/>
      <c r="T29" s="48"/>
      <c r="U29" s="54" t="str">
        <f aca="false">IF(OR(J29="",J29="✖️ Anulado",J29="↩️ No aceptado",AND(T29&lt;&gt;"",T29&lt;&gt;"No")),"",IF(IF(R29&lt;&gt;"",N(R29),N(P29))-N(S29)&gt;0,IF(R29&lt;&gt;"",N(R29),N(P29))-N(S29),""))</f>
        <v/>
      </c>
      <c r="V29" s="53"/>
      <c r="W29" s="49"/>
    </row>
    <row r="30" customFormat="false" ht="21" hidden="false" customHeight="true" outlineLevel="0" collapsed="false">
      <c r="A30" s="38" t="n">
        <v>26</v>
      </c>
      <c r="B30" s="47"/>
      <c r="C30" s="48"/>
      <c r="D30" s="49"/>
      <c r="E30" s="47"/>
      <c r="F30" s="49"/>
      <c r="G30" s="49"/>
      <c r="H30" s="49"/>
      <c r="I30" s="49"/>
      <c r="J30" s="50" t="str">
        <f aca="true">IF(AND(B30="",D30="",F30=""),"",IF(V30="Sí","✖️ Anulado",IF(O30&lt;&gt;"","📦 Entregado",IF(Q30="No","↩️ No aceptado",IF(N30&lt;&gt;"","✅ Listo para recoger",IF(Q30="Esperando","💬 Esperando su sí",IF(AND(L30&lt;&gt;"",TODAY()&gt;N(L30)),"🐢 Retrasado",IF(M30&lt;&gt;"","🔧 En marcha","📥 En cola"))))))))</f>
        <v/>
      </c>
      <c r="K30" s="51" t="str">
        <f aca="true">IF(OR(L30="",J30="",J30="✖️ Anulado",J30="↩️ No aceptado"),"",IF(N30&lt;&gt;"",IF(N30&gt;L30,N30-L30,""),IF(O30&lt;&gt;"",IF(O30&gt;L30,O30-L30,""),IF(TODAY()&gt;L30,TODAY()-L30,""))))</f>
        <v/>
      </c>
      <c r="L30" s="48"/>
      <c r="M30" s="48"/>
      <c r="N30" s="48"/>
      <c r="O30" s="48"/>
      <c r="P30" s="52"/>
      <c r="Q30" s="53"/>
      <c r="R30" s="52"/>
      <c r="S30" s="52"/>
      <c r="T30" s="48"/>
      <c r="U30" s="54" t="str">
        <f aca="false">IF(OR(J30="",J30="✖️ Anulado",J30="↩️ No aceptado",AND(T30&lt;&gt;"",T30&lt;&gt;"No")),"",IF(IF(R30&lt;&gt;"",N(R30),N(P30))-N(S30)&gt;0,IF(R30&lt;&gt;"",N(R30),N(P30))-N(S30),""))</f>
        <v/>
      </c>
      <c r="V30" s="53"/>
      <c r="W30" s="49"/>
    </row>
    <row r="31" customFormat="false" ht="21" hidden="false" customHeight="true" outlineLevel="0" collapsed="false">
      <c r="A31" s="38" t="n">
        <v>27</v>
      </c>
      <c r="B31" s="47"/>
      <c r="C31" s="48"/>
      <c r="D31" s="49"/>
      <c r="E31" s="47"/>
      <c r="F31" s="49"/>
      <c r="G31" s="49"/>
      <c r="H31" s="49"/>
      <c r="I31" s="49"/>
      <c r="J31" s="50" t="str">
        <f aca="true">IF(AND(B31="",D31="",F31=""),"",IF(V31="Sí","✖️ Anulado",IF(O31&lt;&gt;"","📦 Entregado",IF(Q31="No","↩️ No aceptado",IF(N31&lt;&gt;"","✅ Listo para recoger",IF(Q31="Esperando","💬 Esperando su sí",IF(AND(L31&lt;&gt;"",TODAY()&gt;N(L31)),"🐢 Retrasado",IF(M31&lt;&gt;"","🔧 En marcha","📥 En cola"))))))))</f>
        <v/>
      </c>
      <c r="K31" s="51" t="str">
        <f aca="true">IF(OR(L31="",J31="",J31="✖️ Anulado",J31="↩️ No aceptado"),"",IF(N31&lt;&gt;"",IF(N31&gt;L31,N31-L31,""),IF(O31&lt;&gt;"",IF(O31&gt;L31,O31-L31,""),IF(TODAY()&gt;L31,TODAY()-L31,""))))</f>
        <v/>
      </c>
      <c r="L31" s="48"/>
      <c r="M31" s="48"/>
      <c r="N31" s="48"/>
      <c r="O31" s="48"/>
      <c r="P31" s="52"/>
      <c r="Q31" s="53"/>
      <c r="R31" s="52"/>
      <c r="S31" s="52"/>
      <c r="T31" s="48"/>
      <c r="U31" s="54" t="str">
        <f aca="false">IF(OR(J31="",J31="✖️ Anulado",J31="↩️ No aceptado",AND(T31&lt;&gt;"",T31&lt;&gt;"No")),"",IF(IF(R31&lt;&gt;"",N(R31),N(P31))-N(S31)&gt;0,IF(R31&lt;&gt;"",N(R31),N(P31))-N(S31),""))</f>
        <v/>
      </c>
      <c r="V31" s="53"/>
      <c r="W31" s="49"/>
    </row>
    <row r="32" customFormat="false" ht="21" hidden="false" customHeight="true" outlineLevel="0" collapsed="false">
      <c r="A32" s="38" t="n">
        <v>28</v>
      </c>
      <c r="B32" s="47"/>
      <c r="C32" s="48"/>
      <c r="D32" s="49"/>
      <c r="E32" s="47"/>
      <c r="F32" s="49"/>
      <c r="G32" s="49"/>
      <c r="H32" s="49"/>
      <c r="I32" s="49"/>
      <c r="J32" s="50" t="str">
        <f aca="true">IF(AND(B32="",D32="",F32=""),"",IF(V32="Sí","✖️ Anulado",IF(O32&lt;&gt;"","📦 Entregado",IF(Q32="No","↩️ No aceptado",IF(N32&lt;&gt;"","✅ Listo para recoger",IF(Q32="Esperando","💬 Esperando su sí",IF(AND(L32&lt;&gt;"",TODAY()&gt;N(L32)),"🐢 Retrasado",IF(M32&lt;&gt;"","🔧 En marcha","📥 En cola"))))))))</f>
        <v/>
      </c>
      <c r="K32" s="51" t="str">
        <f aca="true">IF(OR(L32="",J32="",J32="✖️ Anulado",J32="↩️ No aceptado"),"",IF(N32&lt;&gt;"",IF(N32&gt;L32,N32-L32,""),IF(O32&lt;&gt;"",IF(O32&gt;L32,O32-L32,""),IF(TODAY()&gt;L32,TODAY()-L32,""))))</f>
        <v/>
      </c>
      <c r="L32" s="48"/>
      <c r="M32" s="48"/>
      <c r="N32" s="48"/>
      <c r="O32" s="48"/>
      <c r="P32" s="52"/>
      <c r="Q32" s="53"/>
      <c r="R32" s="52"/>
      <c r="S32" s="52"/>
      <c r="T32" s="48"/>
      <c r="U32" s="54" t="str">
        <f aca="false">IF(OR(J32="",J32="✖️ Anulado",J32="↩️ No aceptado",AND(T32&lt;&gt;"",T32&lt;&gt;"No")),"",IF(IF(R32&lt;&gt;"",N(R32),N(P32))-N(S32)&gt;0,IF(R32&lt;&gt;"",N(R32),N(P32))-N(S32),""))</f>
        <v/>
      </c>
      <c r="V32" s="53"/>
      <c r="W32" s="49"/>
    </row>
    <row r="33" customFormat="false" ht="21" hidden="false" customHeight="true" outlineLevel="0" collapsed="false">
      <c r="A33" s="38" t="n">
        <v>29</v>
      </c>
      <c r="B33" s="47"/>
      <c r="C33" s="48"/>
      <c r="D33" s="49"/>
      <c r="E33" s="47"/>
      <c r="F33" s="49"/>
      <c r="G33" s="49"/>
      <c r="H33" s="49"/>
      <c r="I33" s="49"/>
      <c r="J33" s="50" t="str">
        <f aca="true">IF(AND(B33="",D33="",F33=""),"",IF(V33="Sí","✖️ Anulado",IF(O33&lt;&gt;"","📦 Entregado",IF(Q33="No","↩️ No aceptado",IF(N33&lt;&gt;"","✅ Listo para recoger",IF(Q33="Esperando","💬 Esperando su sí",IF(AND(L33&lt;&gt;"",TODAY()&gt;N(L33)),"🐢 Retrasado",IF(M33&lt;&gt;"","🔧 En marcha","📥 En cola"))))))))</f>
        <v/>
      </c>
      <c r="K33" s="51" t="str">
        <f aca="true">IF(OR(L33="",J33="",J33="✖️ Anulado",J33="↩️ No aceptado"),"",IF(N33&lt;&gt;"",IF(N33&gt;L33,N33-L33,""),IF(O33&lt;&gt;"",IF(O33&gt;L33,O33-L33,""),IF(TODAY()&gt;L33,TODAY()-L33,""))))</f>
        <v/>
      </c>
      <c r="L33" s="48"/>
      <c r="M33" s="48"/>
      <c r="N33" s="48"/>
      <c r="O33" s="48"/>
      <c r="P33" s="52"/>
      <c r="Q33" s="53"/>
      <c r="R33" s="52"/>
      <c r="S33" s="52"/>
      <c r="T33" s="48"/>
      <c r="U33" s="54" t="str">
        <f aca="false">IF(OR(J33="",J33="✖️ Anulado",J33="↩️ No aceptado",AND(T33&lt;&gt;"",T33&lt;&gt;"No")),"",IF(IF(R33&lt;&gt;"",N(R33),N(P33))-N(S33)&gt;0,IF(R33&lt;&gt;"",N(R33),N(P33))-N(S33),""))</f>
        <v/>
      </c>
      <c r="V33" s="53"/>
      <c r="W33" s="49"/>
    </row>
    <row r="34" customFormat="false" ht="21" hidden="false" customHeight="true" outlineLevel="0" collapsed="false">
      <c r="A34" s="38" t="n">
        <v>30</v>
      </c>
      <c r="B34" s="47"/>
      <c r="C34" s="48"/>
      <c r="D34" s="49"/>
      <c r="E34" s="47"/>
      <c r="F34" s="49"/>
      <c r="G34" s="49"/>
      <c r="H34" s="49"/>
      <c r="I34" s="49"/>
      <c r="J34" s="50" t="str">
        <f aca="true">IF(AND(B34="",D34="",F34=""),"",IF(V34="Sí","✖️ Anulado",IF(O34&lt;&gt;"","📦 Entregado",IF(Q34="No","↩️ No aceptado",IF(N34&lt;&gt;"","✅ Listo para recoger",IF(Q34="Esperando","💬 Esperando su sí",IF(AND(L34&lt;&gt;"",TODAY()&gt;N(L34)),"🐢 Retrasado",IF(M34&lt;&gt;"","🔧 En marcha","📥 En cola"))))))))</f>
        <v/>
      </c>
      <c r="K34" s="51" t="str">
        <f aca="true">IF(OR(L34="",J34="",J34="✖️ Anulado",J34="↩️ No aceptado"),"",IF(N34&lt;&gt;"",IF(N34&gt;L34,N34-L34,""),IF(O34&lt;&gt;"",IF(O34&gt;L34,O34-L34,""),IF(TODAY()&gt;L34,TODAY()-L34,""))))</f>
        <v/>
      </c>
      <c r="L34" s="48"/>
      <c r="M34" s="48"/>
      <c r="N34" s="48"/>
      <c r="O34" s="48"/>
      <c r="P34" s="52"/>
      <c r="Q34" s="53"/>
      <c r="R34" s="52"/>
      <c r="S34" s="52"/>
      <c r="T34" s="48"/>
      <c r="U34" s="54" t="str">
        <f aca="false">IF(OR(J34="",J34="✖️ Anulado",J34="↩️ No aceptado",AND(T34&lt;&gt;"",T34&lt;&gt;"No")),"",IF(IF(R34&lt;&gt;"",N(R34),N(P34))-N(S34)&gt;0,IF(R34&lt;&gt;"",N(R34),N(P34))-N(S34),""))</f>
        <v/>
      </c>
      <c r="V34" s="53"/>
      <c r="W34" s="49"/>
    </row>
    <row r="35" customFormat="false" ht="21" hidden="false" customHeight="true" outlineLevel="0" collapsed="false">
      <c r="A35" s="38" t="n">
        <v>31</v>
      </c>
      <c r="B35" s="47"/>
      <c r="C35" s="48"/>
      <c r="D35" s="49"/>
      <c r="E35" s="47"/>
      <c r="F35" s="49"/>
      <c r="G35" s="49"/>
      <c r="H35" s="49"/>
      <c r="I35" s="49"/>
      <c r="J35" s="50" t="str">
        <f aca="true">IF(AND(B35="",D35="",F35=""),"",IF(V35="Sí","✖️ Anulado",IF(O35&lt;&gt;"","📦 Entregado",IF(Q35="No","↩️ No aceptado",IF(N35&lt;&gt;"","✅ Listo para recoger",IF(Q35="Esperando","💬 Esperando su sí",IF(AND(L35&lt;&gt;"",TODAY()&gt;N(L35)),"🐢 Retrasado",IF(M35&lt;&gt;"","🔧 En marcha","📥 En cola"))))))))</f>
        <v/>
      </c>
      <c r="K35" s="51" t="str">
        <f aca="true">IF(OR(L35="",J35="",J35="✖️ Anulado",J35="↩️ No aceptado"),"",IF(N35&lt;&gt;"",IF(N35&gt;L35,N35-L35,""),IF(O35&lt;&gt;"",IF(O35&gt;L35,O35-L35,""),IF(TODAY()&gt;L35,TODAY()-L35,""))))</f>
        <v/>
      </c>
      <c r="L35" s="48"/>
      <c r="M35" s="48"/>
      <c r="N35" s="48"/>
      <c r="O35" s="48"/>
      <c r="P35" s="52"/>
      <c r="Q35" s="53"/>
      <c r="R35" s="52"/>
      <c r="S35" s="52"/>
      <c r="T35" s="48"/>
      <c r="U35" s="54" t="str">
        <f aca="false">IF(OR(J35="",J35="✖️ Anulado",J35="↩️ No aceptado",AND(T35&lt;&gt;"",T35&lt;&gt;"No")),"",IF(IF(R35&lt;&gt;"",N(R35),N(P35))-N(S35)&gt;0,IF(R35&lt;&gt;"",N(R35),N(P35))-N(S35),""))</f>
        <v/>
      </c>
      <c r="V35" s="53"/>
      <c r="W35" s="49"/>
    </row>
    <row r="36" customFormat="false" ht="21" hidden="false" customHeight="true" outlineLevel="0" collapsed="false">
      <c r="A36" s="38" t="n">
        <v>32</v>
      </c>
      <c r="B36" s="47"/>
      <c r="C36" s="48"/>
      <c r="D36" s="49"/>
      <c r="E36" s="47"/>
      <c r="F36" s="49"/>
      <c r="G36" s="49"/>
      <c r="H36" s="49"/>
      <c r="I36" s="49"/>
      <c r="J36" s="50" t="str">
        <f aca="true">IF(AND(B36="",D36="",F36=""),"",IF(V36="Sí","✖️ Anulado",IF(O36&lt;&gt;"","📦 Entregado",IF(Q36="No","↩️ No aceptado",IF(N36&lt;&gt;"","✅ Listo para recoger",IF(Q36="Esperando","💬 Esperando su sí",IF(AND(L36&lt;&gt;"",TODAY()&gt;N(L36)),"🐢 Retrasado",IF(M36&lt;&gt;"","🔧 En marcha","📥 En cola"))))))))</f>
        <v/>
      </c>
      <c r="K36" s="51" t="str">
        <f aca="true">IF(OR(L36="",J36="",J36="✖️ Anulado",J36="↩️ No aceptado"),"",IF(N36&lt;&gt;"",IF(N36&gt;L36,N36-L36,""),IF(O36&lt;&gt;"",IF(O36&gt;L36,O36-L36,""),IF(TODAY()&gt;L36,TODAY()-L36,""))))</f>
        <v/>
      </c>
      <c r="L36" s="48"/>
      <c r="M36" s="48"/>
      <c r="N36" s="48"/>
      <c r="O36" s="48"/>
      <c r="P36" s="52"/>
      <c r="Q36" s="53"/>
      <c r="R36" s="52"/>
      <c r="S36" s="52"/>
      <c r="T36" s="48"/>
      <c r="U36" s="54" t="str">
        <f aca="false">IF(OR(J36="",J36="✖️ Anulado",J36="↩️ No aceptado",AND(T36&lt;&gt;"",T36&lt;&gt;"No")),"",IF(IF(R36&lt;&gt;"",N(R36),N(P36))-N(S36)&gt;0,IF(R36&lt;&gt;"",N(R36),N(P36))-N(S36),""))</f>
        <v/>
      </c>
      <c r="V36" s="53"/>
      <c r="W36" s="49"/>
    </row>
    <row r="37" customFormat="false" ht="21" hidden="false" customHeight="true" outlineLevel="0" collapsed="false">
      <c r="A37" s="38" t="n">
        <v>33</v>
      </c>
      <c r="B37" s="47"/>
      <c r="C37" s="48"/>
      <c r="D37" s="49"/>
      <c r="E37" s="47"/>
      <c r="F37" s="49"/>
      <c r="G37" s="49"/>
      <c r="H37" s="49"/>
      <c r="I37" s="49"/>
      <c r="J37" s="50" t="str">
        <f aca="true">IF(AND(B37="",D37="",F37=""),"",IF(V37="Sí","✖️ Anulado",IF(O37&lt;&gt;"","📦 Entregado",IF(Q37="No","↩️ No aceptado",IF(N37&lt;&gt;"","✅ Listo para recoger",IF(Q37="Esperando","💬 Esperando su sí",IF(AND(L37&lt;&gt;"",TODAY()&gt;N(L37)),"🐢 Retrasado",IF(M37&lt;&gt;"","🔧 En marcha","📥 En cola"))))))))</f>
        <v/>
      </c>
      <c r="K37" s="51" t="str">
        <f aca="true">IF(OR(L37="",J37="",J37="✖️ Anulado",J37="↩️ No aceptado"),"",IF(N37&lt;&gt;"",IF(N37&gt;L37,N37-L37,""),IF(O37&lt;&gt;"",IF(O37&gt;L37,O37-L37,""),IF(TODAY()&gt;L37,TODAY()-L37,""))))</f>
        <v/>
      </c>
      <c r="L37" s="48"/>
      <c r="M37" s="48"/>
      <c r="N37" s="48"/>
      <c r="O37" s="48"/>
      <c r="P37" s="52"/>
      <c r="Q37" s="53"/>
      <c r="R37" s="52"/>
      <c r="S37" s="52"/>
      <c r="T37" s="48"/>
      <c r="U37" s="54" t="str">
        <f aca="false">IF(OR(J37="",J37="✖️ Anulado",J37="↩️ No aceptado",AND(T37&lt;&gt;"",T37&lt;&gt;"No")),"",IF(IF(R37&lt;&gt;"",N(R37),N(P37))-N(S37)&gt;0,IF(R37&lt;&gt;"",N(R37),N(P37))-N(S37),""))</f>
        <v/>
      </c>
      <c r="V37" s="53"/>
      <c r="W37" s="49"/>
    </row>
    <row r="38" customFormat="false" ht="21" hidden="false" customHeight="true" outlineLevel="0" collapsed="false">
      <c r="A38" s="38" t="n">
        <v>34</v>
      </c>
      <c r="B38" s="47"/>
      <c r="C38" s="48"/>
      <c r="D38" s="49"/>
      <c r="E38" s="47"/>
      <c r="F38" s="49"/>
      <c r="G38" s="49"/>
      <c r="H38" s="49"/>
      <c r="I38" s="49"/>
      <c r="J38" s="50" t="str">
        <f aca="true">IF(AND(B38="",D38="",F38=""),"",IF(V38="Sí","✖️ Anulado",IF(O38&lt;&gt;"","📦 Entregado",IF(Q38="No","↩️ No aceptado",IF(N38&lt;&gt;"","✅ Listo para recoger",IF(Q38="Esperando","💬 Esperando su sí",IF(AND(L38&lt;&gt;"",TODAY()&gt;N(L38)),"🐢 Retrasado",IF(M38&lt;&gt;"","🔧 En marcha","📥 En cola"))))))))</f>
        <v/>
      </c>
      <c r="K38" s="51" t="str">
        <f aca="true">IF(OR(L38="",J38="",J38="✖️ Anulado",J38="↩️ No aceptado"),"",IF(N38&lt;&gt;"",IF(N38&gt;L38,N38-L38,""),IF(O38&lt;&gt;"",IF(O38&gt;L38,O38-L38,""),IF(TODAY()&gt;L38,TODAY()-L38,""))))</f>
        <v/>
      </c>
      <c r="L38" s="48"/>
      <c r="M38" s="48"/>
      <c r="N38" s="48"/>
      <c r="O38" s="48"/>
      <c r="P38" s="52"/>
      <c r="Q38" s="53"/>
      <c r="R38" s="52"/>
      <c r="S38" s="52"/>
      <c r="T38" s="48"/>
      <c r="U38" s="54" t="str">
        <f aca="false">IF(OR(J38="",J38="✖️ Anulado",J38="↩️ No aceptado",AND(T38&lt;&gt;"",T38&lt;&gt;"No")),"",IF(IF(R38&lt;&gt;"",N(R38),N(P38))-N(S38)&gt;0,IF(R38&lt;&gt;"",N(R38),N(P38))-N(S38),""))</f>
        <v/>
      </c>
      <c r="V38" s="53"/>
      <c r="W38" s="49"/>
    </row>
    <row r="39" customFormat="false" ht="21" hidden="false" customHeight="true" outlineLevel="0" collapsed="false">
      <c r="A39" s="38" t="n">
        <v>35</v>
      </c>
      <c r="B39" s="47"/>
      <c r="C39" s="48"/>
      <c r="D39" s="49"/>
      <c r="E39" s="47"/>
      <c r="F39" s="49"/>
      <c r="G39" s="49"/>
      <c r="H39" s="49"/>
      <c r="I39" s="49"/>
      <c r="J39" s="50" t="str">
        <f aca="true">IF(AND(B39="",D39="",F39=""),"",IF(V39="Sí","✖️ Anulado",IF(O39&lt;&gt;"","📦 Entregado",IF(Q39="No","↩️ No aceptado",IF(N39&lt;&gt;"","✅ Listo para recoger",IF(Q39="Esperando","💬 Esperando su sí",IF(AND(L39&lt;&gt;"",TODAY()&gt;N(L39)),"🐢 Retrasado",IF(M39&lt;&gt;"","🔧 En marcha","📥 En cola"))))))))</f>
        <v/>
      </c>
      <c r="K39" s="51" t="str">
        <f aca="true">IF(OR(L39="",J39="",J39="✖️ Anulado",J39="↩️ No aceptado"),"",IF(N39&lt;&gt;"",IF(N39&gt;L39,N39-L39,""),IF(O39&lt;&gt;"",IF(O39&gt;L39,O39-L39,""),IF(TODAY()&gt;L39,TODAY()-L39,""))))</f>
        <v/>
      </c>
      <c r="L39" s="48"/>
      <c r="M39" s="48"/>
      <c r="N39" s="48"/>
      <c r="O39" s="48"/>
      <c r="P39" s="52"/>
      <c r="Q39" s="53"/>
      <c r="R39" s="52"/>
      <c r="S39" s="52"/>
      <c r="T39" s="48"/>
      <c r="U39" s="54" t="str">
        <f aca="false">IF(OR(J39="",J39="✖️ Anulado",J39="↩️ No aceptado",AND(T39&lt;&gt;"",T39&lt;&gt;"No")),"",IF(IF(R39&lt;&gt;"",N(R39),N(P39))-N(S39)&gt;0,IF(R39&lt;&gt;"",N(R39),N(P39))-N(S39),""))</f>
        <v/>
      </c>
      <c r="V39" s="53"/>
      <c r="W39" s="49"/>
    </row>
    <row r="40" customFormat="false" ht="21" hidden="false" customHeight="true" outlineLevel="0" collapsed="false">
      <c r="A40" s="38" t="n">
        <v>36</v>
      </c>
      <c r="B40" s="47"/>
      <c r="C40" s="48"/>
      <c r="D40" s="49"/>
      <c r="E40" s="47"/>
      <c r="F40" s="49"/>
      <c r="G40" s="49"/>
      <c r="H40" s="49"/>
      <c r="I40" s="49"/>
      <c r="J40" s="50" t="str">
        <f aca="true">IF(AND(B40="",D40="",F40=""),"",IF(V40="Sí","✖️ Anulado",IF(O40&lt;&gt;"","📦 Entregado",IF(Q40="No","↩️ No aceptado",IF(N40&lt;&gt;"","✅ Listo para recoger",IF(Q40="Esperando","💬 Esperando su sí",IF(AND(L40&lt;&gt;"",TODAY()&gt;N(L40)),"🐢 Retrasado",IF(M40&lt;&gt;"","🔧 En marcha","📥 En cola"))))))))</f>
        <v/>
      </c>
      <c r="K40" s="51" t="str">
        <f aca="true">IF(OR(L40="",J40="",J40="✖️ Anulado",J40="↩️ No aceptado"),"",IF(N40&lt;&gt;"",IF(N40&gt;L40,N40-L40,""),IF(O40&lt;&gt;"",IF(O40&gt;L40,O40-L40,""),IF(TODAY()&gt;L40,TODAY()-L40,""))))</f>
        <v/>
      </c>
      <c r="L40" s="48"/>
      <c r="M40" s="48"/>
      <c r="N40" s="48"/>
      <c r="O40" s="48"/>
      <c r="P40" s="52"/>
      <c r="Q40" s="53"/>
      <c r="R40" s="52"/>
      <c r="S40" s="52"/>
      <c r="T40" s="48"/>
      <c r="U40" s="54" t="str">
        <f aca="false">IF(OR(J40="",J40="✖️ Anulado",J40="↩️ No aceptado",AND(T40&lt;&gt;"",T40&lt;&gt;"No")),"",IF(IF(R40&lt;&gt;"",N(R40),N(P40))-N(S40)&gt;0,IF(R40&lt;&gt;"",N(R40),N(P40))-N(S40),""))</f>
        <v/>
      </c>
      <c r="V40" s="53"/>
      <c r="W40" s="49"/>
    </row>
    <row r="41" customFormat="false" ht="21" hidden="false" customHeight="true" outlineLevel="0" collapsed="false">
      <c r="A41" s="38" t="n">
        <v>37</v>
      </c>
      <c r="B41" s="47"/>
      <c r="C41" s="48"/>
      <c r="D41" s="49"/>
      <c r="E41" s="47"/>
      <c r="F41" s="49"/>
      <c r="G41" s="49"/>
      <c r="H41" s="49"/>
      <c r="I41" s="49"/>
      <c r="J41" s="50" t="str">
        <f aca="true">IF(AND(B41="",D41="",F41=""),"",IF(V41="Sí","✖️ Anulado",IF(O41&lt;&gt;"","📦 Entregado",IF(Q41="No","↩️ No aceptado",IF(N41&lt;&gt;"","✅ Listo para recoger",IF(Q41="Esperando","💬 Esperando su sí",IF(AND(L41&lt;&gt;"",TODAY()&gt;N(L41)),"🐢 Retrasado",IF(M41&lt;&gt;"","🔧 En marcha","📥 En cola"))))))))</f>
        <v/>
      </c>
      <c r="K41" s="51" t="str">
        <f aca="true">IF(OR(L41="",J41="",J41="✖️ Anulado",J41="↩️ No aceptado"),"",IF(N41&lt;&gt;"",IF(N41&gt;L41,N41-L41,""),IF(O41&lt;&gt;"",IF(O41&gt;L41,O41-L41,""),IF(TODAY()&gt;L41,TODAY()-L41,""))))</f>
        <v/>
      </c>
      <c r="L41" s="48"/>
      <c r="M41" s="48"/>
      <c r="N41" s="48"/>
      <c r="O41" s="48"/>
      <c r="P41" s="52"/>
      <c r="Q41" s="53"/>
      <c r="R41" s="52"/>
      <c r="S41" s="52"/>
      <c r="T41" s="48"/>
      <c r="U41" s="54" t="str">
        <f aca="false">IF(OR(J41="",J41="✖️ Anulado",J41="↩️ No aceptado",AND(T41&lt;&gt;"",T41&lt;&gt;"No")),"",IF(IF(R41&lt;&gt;"",N(R41),N(P41))-N(S41)&gt;0,IF(R41&lt;&gt;"",N(R41),N(P41))-N(S41),""))</f>
        <v/>
      </c>
      <c r="V41" s="53"/>
      <c r="W41" s="49"/>
    </row>
    <row r="42" customFormat="false" ht="21" hidden="false" customHeight="true" outlineLevel="0" collapsed="false">
      <c r="A42" s="38" t="n">
        <v>38</v>
      </c>
      <c r="B42" s="47"/>
      <c r="C42" s="48"/>
      <c r="D42" s="49"/>
      <c r="E42" s="47"/>
      <c r="F42" s="49"/>
      <c r="G42" s="49"/>
      <c r="H42" s="49"/>
      <c r="I42" s="49"/>
      <c r="J42" s="50" t="str">
        <f aca="true">IF(AND(B42="",D42="",F42=""),"",IF(V42="Sí","✖️ Anulado",IF(O42&lt;&gt;"","📦 Entregado",IF(Q42="No","↩️ No aceptado",IF(N42&lt;&gt;"","✅ Listo para recoger",IF(Q42="Esperando","💬 Esperando su sí",IF(AND(L42&lt;&gt;"",TODAY()&gt;N(L42)),"🐢 Retrasado",IF(M42&lt;&gt;"","🔧 En marcha","📥 En cola"))))))))</f>
        <v/>
      </c>
      <c r="K42" s="51" t="str">
        <f aca="true">IF(OR(L42="",J42="",J42="✖️ Anulado",J42="↩️ No aceptado"),"",IF(N42&lt;&gt;"",IF(N42&gt;L42,N42-L42,""),IF(O42&lt;&gt;"",IF(O42&gt;L42,O42-L42,""),IF(TODAY()&gt;L42,TODAY()-L42,""))))</f>
        <v/>
      </c>
      <c r="L42" s="48"/>
      <c r="M42" s="48"/>
      <c r="N42" s="48"/>
      <c r="O42" s="48"/>
      <c r="P42" s="52"/>
      <c r="Q42" s="53"/>
      <c r="R42" s="52"/>
      <c r="S42" s="52"/>
      <c r="T42" s="48"/>
      <c r="U42" s="54" t="str">
        <f aca="false">IF(OR(J42="",J42="✖️ Anulado",J42="↩️ No aceptado",AND(T42&lt;&gt;"",T42&lt;&gt;"No")),"",IF(IF(R42&lt;&gt;"",N(R42),N(P42))-N(S42)&gt;0,IF(R42&lt;&gt;"",N(R42),N(P42))-N(S42),""))</f>
        <v/>
      </c>
      <c r="V42" s="53"/>
      <c r="W42" s="49"/>
    </row>
    <row r="43" customFormat="false" ht="21" hidden="false" customHeight="true" outlineLevel="0" collapsed="false">
      <c r="A43" s="38" t="n">
        <v>39</v>
      </c>
      <c r="B43" s="47"/>
      <c r="C43" s="48"/>
      <c r="D43" s="49"/>
      <c r="E43" s="47"/>
      <c r="F43" s="49"/>
      <c r="G43" s="49"/>
      <c r="H43" s="49"/>
      <c r="I43" s="49"/>
      <c r="J43" s="50" t="str">
        <f aca="true">IF(AND(B43="",D43="",F43=""),"",IF(V43="Sí","✖️ Anulado",IF(O43&lt;&gt;"","📦 Entregado",IF(Q43="No","↩️ No aceptado",IF(N43&lt;&gt;"","✅ Listo para recoger",IF(Q43="Esperando","💬 Esperando su sí",IF(AND(L43&lt;&gt;"",TODAY()&gt;N(L43)),"🐢 Retrasado",IF(M43&lt;&gt;"","🔧 En marcha","📥 En cola"))))))))</f>
        <v/>
      </c>
      <c r="K43" s="51" t="str">
        <f aca="true">IF(OR(L43="",J43="",J43="✖️ Anulado",J43="↩️ No aceptado"),"",IF(N43&lt;&gt;"",IF(N43&gt;L43,N43-L43,""),IF(O43&lt;&gt;"",IF(O43&gt;L43,O43-L43,""),IF(TODAY()&gt;L43,TODAY()-L43,""))))</f>
        <v/>
      </c>
      <c r="L43" s="48"/>
      <c r="M43" s="48"/>
      <c r="N43" s="48"/>
      <c r="O43" s="48"/>
      <c r="P43" s="52"/>
      <c r="Q43" s="53"/>
      <c r="R43" s="52"/>
      <c r="S43" s="52"/>
      <c r="T43" s="48"/>
      <c r="U43" s="54" t="str">
        <f aca="false">IF(OR(J43="",J43="✖️ Anulado",J43="↩️ No aceptado",AND(T43&lt;&gt;"",T43&lt;&gt;"No")),"",IF(IF(R43&lt;&gt;"",N(R43),N(P43))-N(S43)&gt;0,IF(R43&lt;&gt;"",N(R43),N(P43))-N(S43),""))</f>
        <v/>
      </c>
      <c r="V43" s="53"/>
      <c r="W43" s="49"/>
    </row>
    <row r="44" customFormat="false" ht="21" hidden="false" customHeight="true" outlineLevel="0" collapsed="false">
      <c r="A44" s="38" t="n">
        <v>40</v>
      </c>
      <c r="B44" s="47"/>
      <c r="C44" s="48"/>
      <c r="D44" s="49"/>
      <c r="E44" s="47"/>
      <c r="F44" s="49"/>
      <c r="G44" s="49"/>
      <c r="H44" s="49"/>
      <c r="I44" s="49"/>
      <c r="J44" s="50" t="str">
        <f aca="true">IF(AND(B44="",D44="",F44=""),"",IF(V44="Sí","✖️ Anulado",IF(O44&lt;&gt;"","📦 Entregado",IF(Q44="No","↩️ No aceptado",IF(N44&lt;&gt;"","✅ Listo para recoger",IF(Q44="Esperando","💬 Esperando su sí",IF(AND(L44&lt;&gt;"",TODAY()&gt;N(L44)),"🐢 Retrasado",IF(M44&lt;&gt;"","🔧 En marcha","📥 En cola"))))))))</f>
        <v/>
      </c>
      <c r="K44" s="51" t="str">
        <f aca="true">IF(OR(L44="",J44="",J44="✖️ Anulado",J44="↩️ No aceptado"),"",IF(N44&lt;&gt;"",IF(N44&gt;L44,N44-L44,""),IF(O44&lt;&gt;"",IF(O44&gt;L44,O44-L44,""),IF(TODAY()&gt;L44,TODAY()-L44,""))))</f>
        <v/>
      </c>
      <c r="L44" s="48"/>
      <c r="M44" s="48"/>
      <c r="N44" s="48"/>
      <c r="O44" s="48"/>
      <c r="P44" s="52"/>
      <c r="Q44" s="53"/>
      <c r="R44" s="52"/>
      <c r="S44" s="52"/>
      <c r="T44" s="48"/>
      <c r="U44" s="54" t="str">
        <f aca="false">IF(OR(J44="",J44="✖️ Anulado",J44="↩️ No aceptado",AND(T44&lt;&gt;"",T44&lt;&gt;"No")),"",IF(IF(R44&lt;&gt;"",N(R44),N(P44))-N(S44)&gt;0,IF(R44&lt;&gt;"",N(R44),N(P44))-N(S44),""))</f>
        <v/>
      </c>
      <c r="V44" s="53"/>
      <c r="W44" s="49"/>
    </row>
    <row r="45" customFormat="false" ht="21" hidden="false" customHeight="true" outlineLevel="0" collapsed="false">
      <c r="A45" s="38" t="n">
        <v>41</v>
      </c>
      <c r="B45" s="47"/>
      <c r="C45" s="48"/>
      <c r="D45" s="49"/>
      <c r="E45" s="47"/>
      <c r="F45" s="49"/>
      <c r="G45" s="49"/>
      <c r="H45" s="49"/>
      <c r="I45" s="49"/>
      <c r="J45" s="50" t="str">
        <f aca="true">IF(AND(B45="",D45="",F45=""),"",IF(V45="Sí","✖️ Anulado",IF(O45&lt;&gt;"","📦 Entregado",IF(Q45="No","↩️ No aceptado",IF(N45&lt;&gt;"","✅ Listo para recoger",IF(Q45="Esperando","💬 Esperando su sí",IF(AND(L45&lt;&gt;"",TODAY()&gt;N(L45)),"🐢 Retrasado",IF(M45&lt;&gt;"","🔧 En marcha","📥 En cola"))))))))</f>
        <v/>
      </c>
      <c r="K45" s="51" t="str">
        <f aca="true">IF(OR(L45="",J45="",J45="✖️ Anulado",J45="↩️ No aceptado"),"",IF(N45&lt;&gt;"",IF(N45&gt;L45,N45-L45,""),IF(O45&lt;&gt;"",IF(O45&gt;L45,O45-L45,""),IF(TODAY()&gt;L45,TODAY()-L45,""))))</f>
        <v/>
      </c>
      <c r="L45" s="48"/>
      <c r="M45" s="48"/>
      <c r="N45" s="48"/>
      <c r="O45" s="48"/>
      <c r="P45" s="52"/>
      <c r="Q45" s="53"/>
      <c r="R45" s="52"/>
      <c r="S45" s="52"/>
      <c r="T45" s="48"/>
      <c r="U45" s="54" t="str">
        <f aca="false">IF(OR(J45="",J45="✖️ Anulado",J45="↩️ No aceptado",AND(T45&lt;&gt;"",T45&lt;&gt;"No")),"",IF(IF(R45&lt;&gt;"",N(R45),N(P45))-N(S45)&gt;0,IF(R45&lt;&gt;"",N(R45),N(P45))-N(S45),""))</f>
        <v/>
      </c>
      <c r="V45" s="53"/>
      <c r="W45" s="49"/>
    </row>
    <row r="46" customFormat="false" ht="21" hidden="false" customHeight="true" outlineLevel="0" collapsed="false">
      <c r="A46" s="38" t="n">
        <v>42</v>
      </c>
      <c r="B46" s="47"/>
      <c r="C46" s="48"/>
      <c r="D46" s="49"/>
      <c r="E46" s="47"/>
      <c r="F46" s="49"/>
      <c r="G46" s="49"/>
      <c r="H46" s="49"/>
      <c r="I46" s="49"/>
      <c r="J46" s="50" t="str">
        <f aca="true">IF(AND(B46="",D46="",F46=""),"",IF(V46="Sí","✖️ Anulado",IF(O46&lt;&gt;"","📦 Entregado",IF(Q46="No","↩️ No aceptado",IF(N46&lt;&gt;"","✅ Listo para recoger",IF(Q46="Esperando","💬 Esperando su sí",IF(AND(L46&lt;&gt;"",TODAY()&gt;N(L46)),"🐢 Retrasado",IF(M46&lt;&gt;"","🔧 En marcha","📥 En cola"))))))))</f>
        <v/>
      </c>
      <c r="K46" s="51" t="str">
        <f aca="true">IF(OR(L46="",J46="",J46="✖️ Anulado",J46="↩️ No aceptado"),"",IF(N46&lt;&gt;"",IF(N46&gt;L46,N46-L46,""),IF(O46&lt;&gt;"",IF(O46&gt;L46,O46-L46,""),IF(TODAY()&gt;L46,TODAY()-L46,""))))</f>
        <v/>
      </c>
      <c r="L46" s="48"/>
      <c r="M46" s="48"/>
      <c r="N46" s="48"/>
      <c r="O46" s="48"/>
      <c r="P46" s="52"/>
      <c r="Q46" s="53"/>
      <c r="R46" s="52"/>
      <c r="S46" s="52"/>
      <c r="T46" s="48"/>
      <c r="U46" s="54" t="str">
        <f aca="false">IF(OR(J46="",J46="✖️ Anulado",J46="↩️ No aceptado",AND(T46&lt;&gt;"",T46&lt;&gt;"No")),"",IF(IF(R46&lt;&gt;"",N(R46),N(P46))-N(S46)&gt;0,IF(R46&lt;&gt;"",N(R46),N(P46))-N(S46),""))</f>
        <v/>
      </c>
      <c r="V46" s="53"/>
      <c r="W46" s="49"/>
    </row>
    <row r="47" customFormat="false" ht="21" hidden="false" customHeight="true" outlineLevel="0" collapsed="false">
      <c r="A47" s="38" t="n">
        <v>43</v>
      </c>
      <c r="B47" s="47"/>
      <c r="C47" s="48"/>
      <c r="D47" s="49"/>
      <c r="E47" s="47"/>
      <c r="F47" s="49"/>
      <c r="G47" s="49"/>
      <c r="H47" s="49"/>
      <c r="I47" s="49"/>
      <c r="J47" s="50" t="str">
        <f aca="true">IF(AND(B47="",D47="",F47=""),"",IF(V47="Sí","✖️ Anulado",IF(O47&lt;&gt;"","📦 Entregado",IF(Q47="No","↩️ No aceptado",IF(N47&lt;&gt;"","✅ Listo para recoger",IF(Q47="Esperando","💬 Esperando su sí",IF(AND(L47&lt;&gt;"",TODAY()&gt;N(L47)),"🐢 Retrasado",IF(M47&lt;&gt;"","🔧 En marcha","📥 En cola"))))))))</f>
        <v/>
      </c>
      <c r="K47" s="51" t="str">
        <f aca="true">IF(OR(L47="",J47="",J47="✖️ Anulado",J47="↩️ No aceptado"),"",IF(N47&lt;&gt;"",IF(N47&gt;L47,N47-L47,""),IF(O47&lt;&gt;"",IF(O47&gt;L47,O47-L47,""),IF(TODAY()&gt;L47,TODAY()-L47,""))))</f>
        <v/>
      </c>
      <c r="L47" s="48"/>
      <c r="M47" s="48"/>
      <c r="N47" s="48"/>
      <c r="O47" s="48"/>
      <c r="P47" s="52"/>
      <c r="Q47" s="53"/>
      <c r="R47" s="52"/>
      <c r="S47" s="52"/>
      <c r="T47" s="48"/>
      <c r="U47" s="54" t="str">
        <f aca="false">IF(OR(J47="",J47="✖️ Anulado",J47="↩️ No aceptado",AND(T47&lt;&gt;"",T47&lt;&gt;"No")),"",IF(IF(R47&lt;&gt;"",N(R47),N(P47))-N(S47)&gt;0,IF(R47&lt;&gt;"",N(R47),N(P47))-N(S47),""))</f>
        <v/>
      </c>
      <c r="V47" s="53"/>
      <c r="W47" s="49"/>
    </row>
    <row r="48" customFormat="false" ht="21" hidden="false" customHeight="true" outlineLevel="0" collapsed="false">
      <c r="A48" s="38" t="n">
        <v>44</v>
      </c>
      <c r="B48" s="47"/>
      <c r="C48" s="48"/>
      <c r="D48" s="49"/>
      <c r="E48" s="47"/>
      <c r="F48" s="49"/>
      <c r="G48" s="49"/>
      <c r="H48" s="49"/>
      <c r="I48" s="49"/>
      <c r="J48" s="50" t="str">
        <f aca="true">IF(AND(B48="",D48="",F48=""),"",IF(V48="Sí","✖️ Anulado",IF(O48&lt;&gt;"","📦 Entregado",IF(Q48="No","↩️ No aceptado",IF(N48&lt;&gt;"","✅ Listo para recoger",IF(Q48="Esperando","💬 Esperando su sí",IF(AND(L48&lt;&gt;"",TODAY()&gt;N(L48)),"🐢 Retrasado",IF(M48&lt;&gt;"","🔧 En marcha","📥 En cola"))))))))</f>
        <v/>
      </c>
      <c r="K48" s="51" t="str">
        <f aca="true">IF(OR(L48="",J48="",J48="✖️ Anulado",J48="↩️ No aceptado"),"",IF(N48&lt;&gt;"",IF(N48&gt;L48,N48-L48,""),IF(O48&lt;&gt;"",IF(O48&gt;L48,O48-L48,""),IF(TODAY()&gt;L48,TODAY()-L48,""))))</f>
        <v/>
      </c>
      <c r="L48" s="48"/>
      <c r="M48" s="48"/>
      <c r="N48" s="48"/>
      <c r="O48" s="48"/>
      <c r="P48" s="52"/>
      <c r="Q48" s="53"/>
      <c r="R48" s="52"/>
      <c r="S48" s="52"/>
      <c r="T48" s="48"/>
      <c r="U48" s="54" t="str">
        <f aca="false">IF(OR(J48="",J48="✖️ Anulado",J48="↩️ No aceptado",AND(T48&lt;&gt;"",T48&lt;&gt;"No")),"",IF(IF(R48&lt;&gt;"",N(R48),N(P48))-N(S48)&gt;0,IF(R48&lt;&gt;"",N(R48),N(P48))-N(S48),""))</f>
        <v/>
      </c>
      <c r="V48" s="53"/>
      <c r="W48" s="49"/>
    </row>
    <row r="49" customFormat="false" ht="21" hidden="false" customHeight="true" outlineLevel="0" collapsed="false">
      <c r="A49" s="38" t="n">
        <v>45</v>
      </c>
      <c r="B49" s="47"/>
      <c r="C49" s="48"/>
      <c r="D49" s="49"/>
      <c r="E49" s="47"/>
      <c r="F49" s="49"/>
      <c r="G49" s="49"/>
      <c r="H49" s="49"/>
      <c r="I49" s="49"/>
      <c r="J49" s="50" t="str">
        <f aca="true">IF(AND(B49="",D49="",F49=""),"",IF(V49="Sí","✖️ Anulado",IF(O49&lt;&gt;"","📦 Entregado",IF(Q49="No","↩️ No aceptado",IF(N49&lt;&gt;"","✅ Listo para recoger",IF(Q49="Esperando","💬 Esperando su sí",IF(AND(L49&lt;&gt;"",TODAY()&gt;N(L49)),"🐢 Retrasado",IF(M49&lt;&gt;"","🔧 En marcha","📥 En cola"))))))))</f>
        <v/>
      </c>
      <c r="K49" s="51" t="str">
        <f aca="true">IF(OR(L49="",J49="",J49="✖️ Anulado",J49="↩️ No aceptado"),"",IF(N49&lt;&gt;"",IF(N49&gt;L49,N49-L49,""),IF(O49&lt;&gt;"",IF(O49&gt;L49,O49-L49,""),IF(TODAY()&gt;L49,TODAY()-L49,""))))</f>
        <v/>
      </c>
      <c r="L49" s="48"/>
      <c r="M49" s="48"/>
      <c r="N49" s="48"/>
      <c r="O49" s="48"/>
      <c r="P49" s="52"/>
      <c r="Q49" s="53"/>
      <c r="R49" s="52"/>
      <c r="S49" s="52"/>
      <c r="T49" s="48"/>
      <c r="U49" s="54" t="str">
        <f aca="false">IF(OR(J49="",J49="✖️ Anulado",J49="↩️ No aceptado",AND(T49&lt;&gt;"",T49&lt;&gt;"No")),"",IF(IF(R49&lt;&gt;"",N(R49),N(P49))-N(S49)&gt;0,IF(R49&lt;&gt;"",N(R49),N(P49))-N(S49),""))</f>
        <v/>
      </c>
      <c r="V49" s="53"/>
      <c r="W49" s="49"/>
    </row>
    <row r="50" customFormat="false" ht="21" hidden="false" customHeight="true" outlineLevel="0" collapsed="false">
      <c r="A50" s="38" t="n">
        <v>46</v>
      </c>
      <c r="B50" s="47"/>
      <c r="C50" s="48"/>
      <c r="D50" s="49"/>
      <c r="E50" s="47"/>
      <c r="F50" s="49"/>
      <c r="G50" s="49"/>
      <c r="H50" s="49"/>
      <c r="I50" s="49"/>
      <c r="J50" s="50" t="str">
        <f aca="true">IF(AND(B50="",D50="",F50=""),"",IF(V50="Sí","✖️ Anulado",IF(O50&lt;&gt;"","📦 Entregado",IF(Q50="No","↩️ No aceptado",IF(N50&lt;&gt;"","✅ Listo para recoger",IF(Q50="Esperando","💬 Esperando su sí",IF(AND(L50&lt;&gt;"",TODAY()&gt;N(L50)),"🐢 Retrasado",IF(M50&lt;&gt;"","🔧 En marcha","📥 En cola"))))))))</f>
        <v/>
      </c>
      <c r="K50" s="51" t="str">
        <f aca="true">IF(OR(L50="",J50="",J50="✖️ Anulado",J50="↩️ No aceptado"),"",IF(N50&lt;&gt;"",IF(N50&gt;L50,N50-L50,""),IF(O50&lt;&gt;"",IF(O50&gt;L50,O50-L50,""),IF(TODAY()&gt;L50,TODAY()-L50,""))))</f>
        <v/>
      </c>
      <c r="L50" s="48"/>
      <c r="M50" s="48"/>
      <c r="N50" s="48"/>
      <c r="O50" s="48"/>
      <c r="P50" s="52"/>
      <c r="Q50" s="53"/>
      <c r="R50" s="52"/>
      <c r="S50" s="52"/>
      <c r="T50" s="48"/>
      <c r="U50" s="54" t="str">
        <f aca="false">IF(OR(J50="",J50="✖️ Anulado",J50="↩️ No aceptado",AND(T50&lt;&gt;"",T50&lt;&gt;"No")),"",IF(IF(R50&lt;&gt;"",N(R50),N(P50))-N(S50)&gt;0,IF(R50&lt;&gt;"",N(R50),N(P50))-N(S50),""))</f>
        <v/>
      </c>
      <c r="V50" s="53"/>
      <c r="W50" s="49"/>
    </row>
    <row r="51" customFormat="false" ht="21" hidden="false" customHeight="true" outlineLevel="0" collapsed="false">
      <c r="A51" s="38" t="n">
        <v>47</v>
      </c>
      <c r="B51" s="47"/>
      <c r="C51" s="48"/>
      <c r="D51" s="49"/>
      <c r="E51" s="47"/>
      <c r="F51" s="49"/>
      <c r="G51" s="49"/>
      <c r="H51" s="49"/>
      <c r="I51" s="49"/>
      <c r="J51" s="50" t="str">
        <f aca="true">IF(AND(B51="",D51="",F51=""),"",IF(V51="Sí","✖️ Anulado",IF(O51&lt;&gt;"","📦 Entregado",IF(Q51="No","↩️ No aceptado",IF(N51&lt;&gt;"","✅ Listo para recoger",IF(Q51="Esperando","💬 Esperando su sí",IF(AND(L51&lt;&gt;"",TODAY()&gt;N(L51)),"🐢 Retrasado",IF(M51&lt;&gt;"","🔧 En marcha","📥 En cola"))))))))</f>
        <v/>
      </c>
      <c r="K51" s="51" t="str">
        <f aca="true">IF(OR(L51="",J51="",J51="✖️ Anulado",J51="↩️ No aceptado"),"",IF(N51&lt;&gt;"",IF(N51&gt;L51,N51-L51,""),IF(O51&lt;&gt;"",IF(O51&gt;L51,O51-L51,""),IF(TODAY()&gt;L51,TODAY()-L51,""))))</f>
        <v/>
      </c>
      <c r="L51" s="48"/>
      <c r="M51" s="48"/>
      <c r="N51" s="48"/>
      <c r="O51" s="48"/>
      <c r="P51" s="52"/>
      <c r="Q51" s="53"/>
      <c r="R51" s="52"/>
      <c r="S51" s="52"/>
      <c r="T51" s="48"/>
      <c r="U51" s="54" t="str">
        <f aca="false">IF(OR(J51="",J51="✖️ Anulado",J51="↩️ No aceptado",AND(T51&lt;&gt;"",T51&lt;&gt;"No")),"",IF(IF(R51&lt;&gt;"",N(R51),N(P51))-N(S51)&gt;0,IF(R51&lt;&gt;"",N(R51),N(P51))-N(S51),""))</f>
        <v/>
      </c>
      <c r="V51" s="53"/>
      <c r="W51" s="49"/>
    </row>
    <row r="52" customFormat="false" ht="21" hidden="false" customHeight="true" outlineLevel="0" collapsed="false">
      <c r="A52" s="38" t="n">
        <v>48</v>
      </c>
      <c r="B52" s="47"/>
      <c r="C52" s="48"/>
      <c r="D52" s="49"/>
      <c r="E52" s="47"/>
      <c r="F52" s="49"/>
      <c r="G52" s="49"/>
      <c r="H52" s="49"/>
      <c r="I52" s="49"/>
      <c r="J52" s="50" t="str">
        <f aca="true">IF(AND(B52="",D52="",F52=""),"",IF(V52="Sí","✖️ Anulado",IF(O52&lt;&gt;"","📦 Entregado",IF(Q52="No","↩️ No aceptado",IF(N52&lt;&gt;"","✅ Listo para recoger",IF(Q52="Esperando","💬 Esperando su sí",IF(AND(L52&lt;&gt;"",TODAY()&gt;N(L52)),"🐢 Retrasado",IF(M52&lt;&gt;"","🔧 En marcha","📥 En cola"))))))))</f>
        <v/>
      </c>
      <c r="K52" s="51" t="str">
        <f aca="true">IF(OR(L52="",J52="",J52="✖️ Anulado",J52="↩️ No aceptado"),"",IF(N52&lt;&gt;"",IF(N52&gt;L52,N52-L52,""),IF(O52&lt;&gt;"",IF(O52&gt;L52,O52-L52,""),IF(TODAY()&gt;L52,TODAY()-L52,""))))</f>
        <v/>
      </c>
      <c r="L52" s="48"/>
      <c r="M52" s="48"/>
      <c r="N52" s="48"/>
      <c r="O52" s="48"/>
      <c r="P52" s="52"/>
      <c r="Q52" s="53"/>
      <c r="R52" s="52"/>
      <c r="S52" s="52"/>
      <c r="T52" s="48"/>
      <c r="U52" s="54" t="str">
        <f aca="false">IF(OR(J52="",J52="✖️ Anulado",J52="↩️ No aceptado",AND(T52&lt;&gt;"",T52&lt;&gt;"No")),"",IF(IF(R52&lt;&gt;"",N(R52),N(P52))-N(S52)&gt;0,IF(R52&lt;&gt;"",N(R52),N(P52))-N(S52),""))</f>
        <v/>
      </c>
      <c r="V52" s="53"/>
      <c r="W52" s="49"/>
    </row>
    <row r="53" customFormat="false" ht="21" hidden="false" customHeight="true" outlineLevel="0" collapsed="false">
      <c r="A53" s="38" t="n">
        <v>49</v>
      </c>
      <c r="B53" s="47"/>
      <c r="C53" s="48"/>
      <c r="D53" s="49"/>
      <c r="E53" s="47"/>
      <c r="F53" s="49"/>
      <c r="G53" s="49"/>
      <c r="H53" s="49"/>
      <c r="I53" s="49"/>
      <c r="J53" s="50" t="str">
        <f aca="true">IF(AND(B53="",D53="",F53=""),"",IF(V53="Sí","✖️ Anulado",IF(O53&lt;&gt;"","📦 Entregado",IF(Q53="No","↩️ No aceptado",IF(N53&lt;&gt;"","✅ Listo para recoger",IF(Q53="Esperando","💬 Esperando su sí",IF(AND(L53&lt;&gt;"",TODAY()&gt;N(L53)),"🐢 Retrasado",IF(M53&lt;&gt;"","🔧 En marcha","📥 En cola"))))))))</f>
        <v/>
      </c>
      <c r="K53" s="51" t="str">
        <f aca="true">IF(OR(L53="",J53="",J53="✖️ Anulado",J53="↩️ No aceptado"),"",IF(N53&lt;&gt;"",IF(N53&gt;L53,N53-L53,""),IF(O53&lt;&gt;"",IF(O53&gt;L53,O53-L53,""),IF(TODAY()&gt;L53,TODAY()-L53,""))))</f>
        <v/>
      </c>
      <c r="L53" s="48"/>
      <c r="M53" s="48"/>
      <c r="N53" s="48"/>
      <c r="O53" s="48"/>
      <c r="P53" s="52"/>
      <c r="Q53" s="53"/>
      <c r="R53" s="52"/>
      <c r="S53" s="52"/>
      <c r="T53" s="48"/>
      <c r="U53" s="54" t="str">
        <f aca="false">IF(OR(J53="",J53="✖️ Anulado",J53="↩️ No aceptado",AND(T53&lt;&gt;"",T53&lt;&gt;"No")),"",IF(IF(R53&lt;&gt;"",N(R53),N(P53))-N(S53)&gt;0,IF(R53&lt;&gt;"",N(R53),N(P53))-N(S53),""))</f>
        <v/>
      </c>
      <c r="V53" s="53"/>
      <c r="W53" s="49"/>
    </row>
    <row r="54" customFormat="false" ht="21" hidden="false" customHeight="true" outlineLevel="0" collapsed="false">
      <c r="A54" s="38" t="n">
        <v>50</v>
      </c>
      <c r="B54" s="47"/>
      <c r="C54" s="48"/>
      <c r="D54" s="49"/>
      <c r="E54" s="47"/>
      <c r="F54" s="49"/>
      <c r="G54" s="49"/>
      <c r="H54" s="49"/>
      <c r="I54" s="49"/>
      <c r="J54" s="50" t="str">
        <f aca="true">IF(AND(B54="",D54="",F54=""),"",IF(V54="Sí","✖️ Anulado",IF(O54&lt;&gt;"","📦 Entregado",IF(Q54="No","↩️ No aceptado",IF(N54&lt;&gt;"","✅ Listo para recoger",IF(Q54="Esperando","💬 Esperando su sí",IF(AND(L54&lt;&gt;"",TODAY()&gt;N(L54)),"🐢 Retrasado",IF(M54&lt;&gt;"","🔧 En marcha","📥 En cola"))))))))</f>
        <v/>
      </c>
      <c r="K54" s="51" t="str">
        <f aca="true">IF(OR(L54="",J54="",J54="✖️ Anulado",J54="↩️ No aceptado"),"",IF(N54&lt;&gt;"",IF(N54&gt;L54,N54-L54,""),IF(O54&lt;&gt;"",IF(O54&gt;L54,O54-L54,""),IF(TODAY()&gt;L54,TODAY()-L54,""))))</f>
        <v/>
      </c>
      <c r="L54" s="48"/>
      <c r="M54" s="48"/>
      <c r="N54" s="48"/>
      <c r="O54" s="48"/>
      <c r="P54" s="52"/>
      <c r="Q54" s="53"/>
      <c r="R54" s="52"/>
      <c r="S54" s="52"/>
      <c r="T54" s="48"/>
      <c r="U54" s="54" t="str">
        <f aca="false">IF(OR(J54="",J54="✖️ Anulado",J54="↩️ No aceptado",AND(T54&lt;&gt;"",T54&lt;&gt;"No")),"",IF(IF(R54&lt;&gt;"",N(R54),N(P54))-N(S54)&gt;0,IF(R54&lt;&gt;"",N(R54),N(P54))-N(S54),""))</f>
        <v/>
      </c>
      <c r="V54" s="53"/>
      <c r="W54" s="49"/>
    </row>
    <row r="55" customFormat="false" ht="21" hidden="false" customHeight="true" outlineLevel="0" collapsed="false">
      <c r="A55" s="38" t="n">
        <v>51</v>
      </c>
      <c r="B55" s="47"/>
      <c r="C55" s="48"/>
      <c r="D55" s="49"/>
      <c r="E55" s="47"/>
      <c r="F55" s="49"/>
      <c r="G55" s="49"/>
      <c r="H55" s="49"/>
      <c r="I55" s="49"/>
      <c r="J55" s="50" t="str">
        <f aca="true">IF(AND(B55="",D55="",F55=""),"",IF(V55="Sí","✖️ Anulado",IF(O55&lt;&gt;"","📦 Entregado",IF(Q55="No","↩️ No aceptado",IF(N55&lt;&gt;"","✅ Listo para recoger",IF(Q55="Esperando","💬 Esperando su sí",IF(AND(L55&lt;&gt;"",TODAY()&gt;N(L55)),"🐢 Retrasado",IF(M55&lt;&gt;"","🔧 En marcha","📥 En cola"))))))))</f>
        <v/>
      </c>
      <c r="K55" s="51" t="str">
        <f aca="true">IF(OR(L55="",J55="",J55="✖️ Anulado",J55="↩️ No aceptado"),"",IF(N55&lt;&gt;"",IF(N55&gt;L55,N55-L55,""),IF(O55&lt;&gt;"",IF(O55&gt;L55,O55-L55,""),IF(TODAY()&gt;L55,TODAY()-L55,""))))</f>
        <v/>
      </c>
      <c r="L55" s="48"/>
      <c r="M55" s="48"/>
      <c r="N55" s="48"/>
      <c r="O55" s="48"/>
      <c r="P55" s="52"/>
      <c r="Q55" s="53"/>
      <c r="R55" s="52"/>
      <c r="S55" s="52"/>
      <c r="T55" s="48"/>
      <c r="U55" s="54" t="str">
        <f aca="false">IF(OR(J55="",J55="✖️ Anulado",J55="↩️ No aceptado",AND(T55&lt;&gt;"",T55&lt;&gt;"No")),"",IF(IF(R55&lt;&gt;"",N(R55),N(P55))-N(S55)&gt;0,IF(R55&lt;&gt;"",N(R55),N(P55))-N(S55),""))</f>
        <v/>
      </c>
      <c r="V55" s="53"/>
      <c r="W55" s="49"/>
    </row>
    <row r="56" customFormat="false" ht="21" hidden="false" customHeight="true" outlineLevel="0" collapsed="false">
      <c r="A56" s="38" t="n">
        <v>52</v>
      </c>
      <c r="B56" s="47"/>
      <c r="C56" s="48"/>
      <c r="D56" s="49"/>
      <c r="E56" s="47"/>
      <c r="F56" s="49"/>
      <c r="G56" s="49"/>
      <c r="H56" s="49"/>
      <c r="I56" s="49"/>
      <c r="J56" s="50" t="str">
        <f aca="true">IF(AND(B56="",D56="",F56=""),"",IF(V56="Sí","✖️ Anulado",IF(O56&lt;&gt;"","📦 Entregado",IF(Q56="No","↩️ No aceptado",IF(N56&lt;&gt;"","✅ Listo para recoger",IF(Q56="Esperando","💬 Esperando su sí",IF(AND(L56&lt;&gt;"",TODAY()&gt;N(L56)),"🐢 Retrasado",IF(M56&lt;&gt;"","🔧 En marcha","📥 En cola"))))))))</f>
        <v/>
      </c>
      <c r="K56" s="51" t="str">
        <f aca="true">IF(OR(L56="",J56="",J56="✖️ Anulado",J56="↩️ No aceptado"),"",IF(N56&lt;&gt;"",IF(N56&gt;L56,N56-L56,""),IF(O56&lt;&gt;"",IF(O56&gt;L56,O56-L56,""),IF(TODAY()&gt;L56,TODAY()-L56,""))))</f>
        <v/>
      </c>
      <c r="L56" s="48"/>
      <c r="M56" s="48"/>
      <c r="N56" s="48"/>
      <c r="O56" s="48"/>
      <c r="P56" s="52"/>
      <c r="Q56" s="53"/>
      <c r="R56" s="52"/>
      <c r="S56" s="52"/>
      <c r="T56" s="48"/>
      <c r="U56" s="54" t="str">
        <f aca="false">IF(OR(J56="",J56="✖️ Anulado",J56="↩️ No aceptado",AND(T56&lt;&gt;"",T56&lt;&gt;"No")),"",IF(IF(R56&lt;&gt;"",N(R56),N(P56))-N(S56)&gt;0,IF(R56&lt;&gt;"",N(R56),N(P56))-N(S56),""))</f>
        <v/>
      </c>
      <c r="V56" s="53"/>
      <c r="W56" s="49"/>
    </row>
    <row r="57" customFormat="false" ht="21" hidden="false" customHeight="true" outlineLevel="0" collapsed="false">
      <c r="A57" s="38" t="n">
        <v>53</v>
      </c>
      <c r="B57" s="47"/>
      <c r="C57" s="48"/>
      <c r="D57" s="49"/>
      <c r="E57" s="47"/>
      <c r="F57" s="49"/>
      <c r="G57" s="49"/>
      <c r="H57" s="49"/>
      <c r="I57" s="49"/>
      <c r="J57" s="50" t="str">
        <f aca="true">IF(AND(B57="",D57="",F57=""),"",IF(V57="Sí","✖️ Anulado",IF(O57&lt;&gt;"","📦 Entregado",IF(Q57="No","↩️ No aceptado",IF(N57&lt;&gt;"","✅ Listo para recoger",IF(Q57="Esperando","💬 Esperando su sí",IF(AND(L57&lt;&gt;"",TODAY()&gt;N(L57)),"🐢 Retrasado",IF(M57&lt;&gt;"","🔧 En marcha","📥 En cola"))))))))</f>
        <v/>
      </c>
      <c r="K57" s="51" t="str">
        <f aca="true">IF(OR(L57="",J57="",J57="✖️ Anulado",J57="↩️ No aceptado"),"",IF(N57&lt;&gt;"",IF(N57&gt;L57,N57-L57,""),IF(O57&lt;&gt;"",IF(O57&gt;L57,O57-L57,""),IF(TODAY()&gt;L57,TODAY()-L57,""))))</f>
        <v/>
      </c>
      <c r="L57" s="48"/>
      <c r="M57" s="48"/>
      <c r="N57" s="48"/>
      <c r="O57" s="48"/>
      <c r="P57" s="52"/>
      <c r="Q57" s="53"/>
      <c r="R57" s="52"/>
      <c r="S57" s="52"/>
      <c r="T57" s="48"/>
      <c r="U57" s="54" t="str">
        <f aca="false">IF(OR(J57="",J57="✖️ Anulado",J57="↩️ No aceptado",AND(T57&lt;&gt;"",T57&lt;&gt;"No")),"",IF(IF(R57&lt;&gt;"",N(R57),N(P57))-N(S57)&gt;0,IF(R57&lt;&gt;"",N(R57),N(P57))-N(S57),""))</f>
        <v/>
      </c>
      <c r="V57" s="53"/>
      <c r="W57" s="49"/>
    </row>
    <row r="58" customFormat="false" ht="21" hidden="false" customHeight="true" outlineLevel="0" collapsed="false">
      <c r="A58" s="38" t="n">
        <v>54</v>
      </c>
      <c r="B58" s="47"/>
      <c r="C58" s="48"/>
      <c r="D58" s="49"/>
      <c r="E58" s="47"/>
      <c r="F58" s="49"/>
      <c r="G58" s="49"/>
      <c r="H58" s="49"/>
      <c r="I58" s="49"/>
      <c r="J58" s="50" t="str">
        <f aca="true">IF(AND(B58="",D58="",F58=""),"",IF(V58="Sí","✖️ Anulado",IF(O58&lt;&gt;"","📦 Entregado",IF(Q58="No","↩️ No aceptado",IF(N58&lt;&gt;"","✅ Listo para recoger",IF(Q58="Esperando","💬 Esperando su sí",IF(AND(L58&lt;&gt;"",TODAY()&gt;N(L58)),"🐢 Retrasado",IF(M58&lt;&gt;"","🔧 En marcha","📥 En cola"))))))))</f>
        <v/>
      </c>
      <c r="K58" s="51" t="str">
        <f aca="true">IF(OR(L58="",J58="",J58="✖️ Anulado",J58="↩️ No aceptado"),"",IF(N58&lt;&gt;"",IF(N58&gt;L58,N58-L58,""),IF(O58&lt;&gt;"",IF(O58&gt;L58,O58-L58,""),IF(TODAY()&gt;L58,TODAY()-L58,""))))</f>
        <v/>
      </c>
      <c r="L58" s="48"/>
      <c r="M58" s="48"/>
      <c r="N58" s="48"/>
      <c r="O58" s="48"/>
      <c r="P58" s="52"/>
      <c r="Q58" s="53"/>
      <c r="R58" s="52"/>
      <c r="S58" s="52"/>
      <c r="T58" s="48"/>
      <c r="U58" s="54" t="str">
        <f aca="false">IF(OR(J58="",J58="✖️ Anulado",J58="↩️ No aceptado",AND(T58&lt;&gt;"",T58&lt;&gt;"No")),"",IF(IF(R58&lt;&gt;"",N(R58),N(P58))-N(S58)&gt;0,IF(R58&lt;&gt;"",N(R58),N(P58))-N(S58),""))</f>
        <v/>
      </c>
      <c r="V58" s="53"/>
      <c r="W58" s="49"/>
    </row>
    <row r="59" customFormat="false" ht="21" hidden="false" customHeight="true" outlineLevel="0" collapsed="false">
      <c r="A59" s="38" t="n">
        <v>55</v>
      </c>
      <c r="B59" s="47"/>
      <c r="C59" s="48"/>
      <c r="D59" s="49"/>
      <c r="E59" s="47"/>
      <c r="F59" s="49"/>
      <c r="G59" s="49"/>
      <c r="H59" s="49"/>
      <c r="I59" s="49"/>
      <c r="J59" s="50" t="str">
        <f aca="true">IF(AND(B59="",D59="",F59=""),"",IF(V59="Sí","✖️ Anulado",IF(O59&lt;&gt;"","📦 Entregado",IF(Q59="No","↩️ No aceptado",IF(N59&lt;&gt;"","✅ Listo para recoger",IF(Q59="Esperando","💬 Esperando su sí",IF(AND(L59&lt;&gt;"",TODAY()&gt;N(L59)),"🐢 Retrasado",IF(M59&lt;&gt;"","🔧 En marcha","📥 En cola"))))))))</f>
        <v/>
      </c>
      <c r="K59" s="51" t="str">
        <f aca="true">IF(OR(L59="",J59="",J59="✖️ Anulado",J59="↩️ No aceptado"),"",IF(N59&lt;&gt;"",IF(N59&gt;L59,N59-L59,""),IF(O59&lt;&gt;"",IF(O59&gt;L59,O59-L59,""),IF(TODAY()&gt;L59,TODAY()-L59,""))))</f>
        <v/>
      </c>
      <c r="L59" s="48"/>
      <c r="M59" s="48"/>
      <c r="N59" s="48"/>
      <c r="O59" s="48"/>
      <c r="P59" s="52"/>
      <c r="Q59" s="53"/>
      <c r="R59" s="52"/>
      <c r="S59" s="52"/>
      <c r="T59" s="48"/>
      <c r="U59" s="54" t="str">
        <f aca="false">IF(OR(J59="",J59="✖️ Anulado",J59="↩️ No aceptado",AND(T59&lt;&gt;"",T59&lt;&gt;"No")),"",IF(IF(R59&lt;&gt;"",N(R59),N(P59))-N(S59)&gt;0,IF(R59&lt;&gt;"",N(R59),N(P59))-N(S59),""))</f>
        <v/>
      </c>
      <c r="V59" s="53"/>
      <c r="W59" s="49"/>
    </row>
    <row r="60" customFormat="false" ht="21" hidden="false" customHeight="true" outlineLevel="0" collapsed="false">
      <c r="A60" s="38" t="n">
        <v>56</v>
      </c>
      <c r="B60" s="47"/>
      <c r="C60" s="48"/>
      <c r="D60" s="49"/>
      <c r="E60" s="47"/>
      <c r="F60" s="49"/>
      <c r="G60" s="49"/>
      <c r="H60" s="49"/>
      <c r="I60" s="49"/>
      <c r="J60" s="50" t="str">
        <f aca="true">IF(AND(B60="",D60="",F60=""),"",IF(V60="Sí","✖️ Anulado",IF(O60&lt;&gt;"","📦 Entregado",IF(Q60="No","↩️ No aceptado",IF(N60&lt;&gt;"","✅ Listo para recoger",IF(Q60="Esperando","💬 Esperando su sí",IF(AND(L60&lt;&gt;"",TODAY()&gt;N(L60)),"🐢 Retrasado",IF(M60&lt;&gt;"","🔧 En marcha","📥 En cola"))))))))</f>
        <v/>
      </c>
      <c r="K60" s="51" t="str">
        <f aca="true">IF(OR(L60="",J60="",J60="✖️ Anulado",J60="↩️ No aceptado"),"",IF(N60&lt;&gt;"",IF(N60&gt;L60,N60-L60,""),IF(O60&lt;&gt;"",IF(O60&gt;L60,O60-L60,""),IF(TODAY()&gt;L60,TODAY()-L60,""))))</f>
        <v/>
      </c>
      <c r="L60" s="48"/>
      <c r="M60" s="48"/>
      <c r="N60" s="48"/>
      <c r="O60" s="48"/>
      <c r="P60" s="52"/>
      <c r="Q60" s="53"/>
      <c r="R60" s="52"/>
      <c r="S60" s="52"/>
      <c r="T60" s="48"/>
      <c r="U60" s="54" t="str">
        <f aca="false">IF(OR(J60="",J60="✖️ Anulado",J60="↩️ No aceptado",AND(T60&lt;&gt;"",T60&lt;&gt;"No")),"",IF(IF(R60&lt;&gt;"",N(R60),N(P60))-N(S60)&gt;0,IF(R60&lt;&gt;"",N(R60),N(P60))-N(S60),""))</f>
        <v/>
      </c>
      <c r="V60" s="53"/>
      <c r="W60" s="49"/>
    </row>
    <row r="61" customFormat="false" ht="21" hidden="false" customHeight="true" outlineLevel="0" collapsed="false">
      <c r="A61" s="38" t="n">
        <v>57</v>
      </c>
      <c r="B61" s="47"/>
      <c r="C61" s="48"/>
      <c r="D61" s="49"/>
      <c r="E61" s="47"/>
      <c r="F61" s="49"/>
      <c r="G61" s="49"/>
      <c r="H61" s="49"/>
      <c r="I61" s="49"/>
      <c r="J61" s="50" t="str">
        <f aca="true">IF(AND(B61="",D61="",F61=""),"",IF(V61="Sí","✖️ Anulado",IF(O61&lt;&gt;"","📦 Entregado",IF(Q61="No","↩️ No aceptado",IF(N61&lt;&gt;"","✅ Listo para recoger",IF(Q61="Esperando","💬 Esperando su sí",IF(AND(L61&lt;&gt;"",TODAY()&gt;N(L61)),"🐢 Retrasado",IF(M61&lt;&gt;"","🔧 En marcha","📥 En cola"))))))))</f>
        <v/>
      </c>
      <c r="K61" s="51" t="str">
        <f aca="true">IF(OR(L61="",J61="",J61="✖️ Anulado",J61="↩️ No aceptado"),"",IF(N61&lt;&gt;"",IF(N61&gt;L61,N61-L61,""),IF(O61&lt;&gt;"",IF(O61&gt;L61,O61-L61,""),IF(TODAY()&gt;L61,TODAY()-L61,""))))</f>
        <v/>
      </c>
      <c r="L61" s="48"/>
      <c r="M61" s="48"/>
      <c r="N61" s="48"/>
      <c r="O61" s="48"/>
      <c r="P61" s="52"/>
      <c r="Q61" s="53"/>
      <c r="R61" s="52"/>
      <c r="S61" s="52"/>
      <c r="T61" s="48"/>
      <c r="U61" s="54" t="str">
        <f aca="false">IF(OR(J61="",J61="✖️ Anulado",J61="↩️ No aceptado",AND(T61&lt;&gt;"",T61&lt;&gt;"No")),"",IF(IF(R61&lt;&gt;"",N(R61),N(P61))-N(S61)&gt;0,IF(R61&lt;&gt;"",N(R61),N(P61))-N(S61),""))</f>
        <v/>
      </c>
      <c r="V61" s="53"/>
      <c r="W61" s="49"/>
    </row>
    <row r="62" customFormat="false" ht="21" hidden="false" customHeight="true" outlineLevel="0" collapsed="false">
      <c r="A62" s="38" t="n">
        <v>58</v>
      </c>
      <c r="B62" s="47"/>
      <c r="C62" s="48"/>
      <c r="D62" s="49"/>
      <c r="E62" s="47"/>
      <c r="F62" s="49"/>
      <c r="G62" s="49"/>
      <c r="H62" s="49"/>
      <c r="I62" s="49"/>
      <c r="J62" s="50" t="str">
        <f aca="true">IF(AND(B62="",D62="",F62=""),"",IF(V62="Sí","✖️ Anulado",IF(O62&lt;&gt;"","📦 Entregado",IF(Q62="No","↩️ No aceptado",IF(N62&lt;&gt;"","✅ Listo para recoger",IF(Q62="Esperando","💬 Esperando su sí",IF(AND(L62&lt;&gt;"",TODAY()&gt;N(L62)),"🐢 Retrasado",IF(M62&lt;&gt;"","🔧 En marcha","📥 En cola"))))))))</f>
        <v/>
      </c>
      <c r="K62" s="51" t="str">
        <f aca="true">IF(OR(L62="",J62="",J62="✖️ Anulado",J62="↩️ No aceptado"),"",IF(N62&lt;&gt;"",IF(N62&gt;L62,N62-L62,""),IF(O62&lt;&gt;"",IF(O62&gt;L62,O62-L62,""),IF(TODAY()&gt;L62,TODAY()-L62,""))))</f>
        <v/>
      </c>
      <c r="L62" s="48"/>
      <c r="M62" s="48"/>
      <c r="N62" s="48"/>
      <c r="O62" s="48"/>
      <c r="P62" s="52"/>
      <c r="Q62" s="53"/>
      <c r="R62" s="52"/>
      <c r="S62" s="52"/>
      <c r="T62" s="48"/>
      <c r="U62" s="54" t="str">
        <f aca="false">IF(OR(J62="",J62="✖️ Anulado",J62="↩️ No aceptado",AND(T62&lt;&gt;"",T62&lt;&gt;"No")),"",IF(IF(R62&lt;&gt;"",N(R62),N(P62))-N(S62)&gt;0,IF(R62&lt;&gt;"",N(R62),N(P62))-N(S62),""))</f>
        <v/>
      </c>
      <c r="V62" s="53"/>
      <c r="W62" s="49"/>
    </row>
    <row r="63" customFormat="false" ht="21" hidden="false" customHeight="true" outlineLevel="0" collapsed="false">
      <c r="A63" s="38" t="n">
        <v>59</v>
      </c>
      <c r="B63" s="47"/>
      <c r="C63" s="48"/>
      <c r="D63" s="49"/>
      <c r="E63" s="47"/>
      <c r="F63" s="49"/>
      <c r="G63" s="49"/>
      <c r="H63" s="49"/>
      <c r="I63" s="49"/>
      <c r="J63" s="50" t="str">
        <f aca="true">IF(AND(B63="",D63="",F63=""),"",IF(V63="Sí","✖️ Anulado",IF(O63&lt;&gt;"","📦 Entregado",IF(Q63="No","↩️ No aceptado",IF(N63&lt;&gt;"","✅ Listo para recoger",IF(Q63="Esperando","💬 Esperando su sí",IF(AND(L63&lt;&gt;"",TODAY()&gt;N(L63)),"🐢 Retrasado",IF(M63&lt;&gt;"","🔧 En marcha","📥 En cola"))))))))</f>
        <v/>
      </c>
      <c r="K63" s="51" t="str">
        <f aca="true">IF(OR(L63="",J63="",J63="✖️ Anulado",J63="↩️ No aceptado"),"",IF(N63&lt;&gt;"",IF(N63&gt;L63,N63-L63,""),IF(O63&lt;&gt;"",IF(O63&gt;L63,O63-L63,""),IF(TODAY()&gt;L63,TODAY()-L63,""))))</f>
        <v/>
      </c>
      <c r="L63" s="48"/>
      <c r="M63" s="48"/>
      <c r="N63" s="48"/>
      <c r="O63" s="48"/>
      <c r="P63" s="52"/>
      <c r="Q63" s="53"/>
      <c r="R63" s="52"/>
      <c r="S63" s="52"/>
      <c r="T63" s="48"/>
      <c r="U63" s="54" t="str">
        <f aca="false">IF(OR(J63="",J63="✖️ Anulado",J63="↩️ No aceptado",AND(T63&lt;&gt;"",T63&lt;&gt;"No")),"",IF(IF(R63&lt;&gt;"",N(R63),N(P63))-N(S63)&gt;0,IF(R63&lt;&gt;"",N(R63),N(P63))-N(S63),""))</f>
        <v/>
      </c>
      <c r="V63" s="53"/>
      <c r="W63" s="49"/>
    </row>
    <row r="64" customFormat="false" ht="21" hidden="false" customHeight="true" outlineLevel="0" collapsed="false">
      <c r="A64" s="38" t="n">
        <v>60</v>
      </c>
      <c r="B64" s="47"/>
      <c r="C64" s="48"/>
      <c r="D64" s="49"/>
      <c r="E64" s="47"/>
      <c r="F64" s="49"/>
      <c r="G64" s="49"/>
      <c r="H64" s="49"/>
      <c r="I64" s="49"/>
      <c r="J64" s="50" t="str">
        <f aca="true">IF(AND(B64="",D64="",F64=""),"",IF(V64="Sí","✖️ Anulado",IF(O64&lt;&gt;"","📦 Entregado",IF(Q64="No","↩️ No aceptado",IF(N64&lt;&gt;"","✅ Listo para recoger",IF(Q64="Esperando","💬 Esperando su sí",IF(AND(L64&lt;&gt;"",TODAY()&gt;N(L64)),"🐢 Retrasado",IF(M64&lt;&gt;"","🔧 En marcha","📥 En cola"))))))))</f>
        <v/>
      </c>
      <c r="K64" s="51" t="str">
        <f aca="true">IF(OR(L64="",J64="",J64="✖️ Anulado",J64="↩️ No aceptado"),"",IF(N64&lt;&gt;"",IF(N64&gt;L64,N64-L64,""),IF(O64&lt;&gt;"",IF(O64&gt;L64,O64-L64,""),IF(TODAY()&gt;L64,TODAY()-L64,""))))</f>
        <v/>
      </c>
      <c r="L64" s="48"/>
      <c r="M64" s="48"/>
      <c r="N64" s="48"/>
      <c r="O64" s="48"/>
      <c r="P64" s="52"/>
      <c r="Q64" s="53"/>
      <c r="R64" s="52"/>
      <c r="S64" s="52"/>
      <c r="T64" s="48"/>
      <c r="U64" s="54" t="str">
        <f aca="false">IF(OR(J64="",J64="✖️ Anulado",J64="↩️ No aceptado",AND(T64&lt;&gt;"",T64&lt;&gt;"No")),"",IF(IF(R64&lt;&gt;"",N(R64),N(P64))-N(S64)&gt;0,IF(R64&lt;&gt;"",N(R64),N(P64))-N(S64),""))</f>
        <v/>
      </c>
      <c r="V64" s="53"/>
      <c r="W64" s="49"/>
    </row>
    <row r="65" customFormat="false" ht="21" hidden="false" customHeight="true" outlineLevel="0" collapsed="false">
      <c r="A65" s="38" t="n">
        <v>61</v>
      </c>
      <c r="B65" s="47"/>
      <c r="C65" s="48"/>
      <c r="D65" s="49"/>
      <c r="E65" s="47"/>
      <c r="F65" s="49"/>
      <c r="G65" s="49"/>
      <c r="H65" s="49"/>
      <c r="I65" s="49"/>
      <c r="J65" s="50" t="str">
        <f aca="true">IF(AND(B65="",D65="",F65=""),"",IF(V65="Sí","✖️ Anulado",IF(O65&lt;&gt;"","📦 Entregado",IF(Q65="No","↩️ No aceptado",IF(N65&lt;&gt;"","✅ Listo para recoger",IF(Q65="Esperando","💬 Esperando su sí",IF(AND(L65&lt;&gt;"",TODAY()&gt;N(L65)),"🐢 Retrasado",IF(M65&lt;&gt;"","🔧 En marcha","📥 En cola"))))))))</f>
        <v/>
      </c>
      <c r="K65" s="51" t="str">
        <f aca="true">IF(OR(L65="",J65="",J65="✖️ Anulado",J65="↩️ No aceptado"),"",IF(N65&lt;&gt;"",IF(N65&gt;L65,N65-L65,""),IF(O65&lt;&gt;"",IF(O65&gt;L65,O65-L65,""),IF(TODAY()&gt;L65,TODAY()-L65,""))))</f>
        <v/>
      </c>
      <c r="L65" s="48"/>
      <c r="M65" s="48"/>
      <c r="N65" s="48"/>
      <c r="O65" s="48"/>
      <c r="P65" s="52"/>
      <c r="Q65" s="53"/>
      <c r="R65" s="52"/>
      <c r="S65" s="52"/>
      <c r="T65" s="48"/>
      <c r="U65" s="54" t="str">
        <f aca="false">IF(OR(J65="",J65="✖️ Anulado",J65="↩️ No aceptado",AND(T65&lt;&gt;"",T65&lt;&gt;"No")),"",IF(IF(R65&lt;&gt;"",N(R65),N(P65))-N(S65)&gt;0,IF(R65&lt;&gt;"",N(R65),N(P65))-N(S65),""))</f>
        <v/>
      </c>
      <c r="V65" s="53"/>
      <c r="W65" s="49"/>
    </row>
    <row r="66" customFormat="false" ht="21" hidden="false" customHeight="true" outlineLevel="0" collapsed="false">
      <c r="A66" s="38" t="n">
        <v>62</v>
      </c>
      <c r="B66" s="47"/>
      <c r="C66" s="48"/>
      <c r="D66" s="49"/>
      <c r="E66" s="47"/>
      <c r="F66" s="49"/>
      <c r="G66" s="49"/>
      <c r="H66" s="49"/>
      <c r="I66" s="49"/>
      <c r="J66" s="50" t="str">
        <f aca="true">IF(AND(B66="",D66="",F66=""),"",IF(V66="Sí","✖️ Anulado",IF(O66&lt;&gt;"","📦 Entregado",IF(Q66="No","↩️ No aceptado",IF(N66&lt;&gt;"","✅ Listo para recoger",IF(Q66="Esperando","💬 Esperando su sí",IF(AND(L66&lt;&gt;"",TODAY()&gt;N(L66)),"🐢 Retrasado",IF(M66&lt;&gt;"","🔧 En marcha","📥 En cola"))))))))</f>
        <v/>
      </c>
      <c r="K66" s="51" t="str">
        <f aca="true">IF(OR(L66="",J66="",J66="✖️ Anulado",J66="↩️ No aceptado"),"",IF(N66&lt;&gt;"",IF(N66&gt;L66,N66-L66,""),IF(O66&lt;&gt;"",IF(O66&gt;L66,O66-L66,""),IF(TODAY()&gt;L66,TODAY()-L66,""))))</f>
        <v/>
      </c>
      <c r="L66" s="48"/>
      <c r="M66" s="48"/>
      <c r="N66" s="48"/>
      <c r="O66" s="48"/>
      <c r="P66" s="52"/>
      <c r="Q66" s="53"/>
      <c r="R66" s="52"/>
      <c r="S66" s="52"/>
      <c r="T66" s="48"/>
      <c r="U66" s="54" t="str">
        <f aca="false">IF(OR(J66="",J66="✖️ Anulado",J66="↩️ No aceptado",AND(T66&lt;&gt;"",T66&lt;&gt;"No")),"",IF(IF(R66&lt;&gt;"",N(R66),N(P66))-N(S66)&gt;0,IF(R66&lt;&gt;"",N(R66),N(P66))-N(S66),""))</f>
        <v/>
      </c>
      <c r="V66" s="53"/>
      <c r="W66" s="49"/>
    </row>
    <row r="67" customFormat="false" ht="21" hidden="false" customHeight="true" outlineLevel="0" collapsed="false">
      <c r="A67" s="38" t="n">
        <v>63</v>
      </c>
      <c r="B67" s="47"/>
      <c r="C67" s="48"/>
      <c r="D67" s="49"/>
      <c r="E67" s="47"/>
      <c r="F67" s="49"/>
      <c r="G67" s="49"/>
      <c r="H67" s="49"/>
      <c r="I67" s="49"/>
      <c r="J67" s="50" t="str">
        <f aca="true">IF(AND(B67="",D67="",F67=""),"",IF(V67="Sí","✖️ Anulado",IF(O67&lt;&gt;"","📦 Entregado",IF(Q67="No","↩️ No aceptado",IF(N67&lt;&gt;"","✅ Listo para recoger",IF(Q67="Esperando","💬 Esperando su sí",IF(AND(L67&lt;&gt;"",TODAY()&gt;N(L67)),"🐢 Retrasado",IF(M67&lt;&gt;"","🔧 En marcha","📥 En cola"))))))))</f>
        <v/>
      </c>
      <c r="K67" s="51" t="str">
        <f aca="true">IF(OR(L67="",J67="",J67="✖️ Anulado",J67="↩️ No aceptado"),"",IF(N67&lt;&gt;"",IF(N67&gt;L67,N67-L67,""),IF(O67&lt;&gt;"",IF(O67&gt;L67,O67-L67,""),IF(TODAY()&gt;L67,TODAY()-L67,""))))</f>
        <v/>
      </c>
      <c r="L67" s="48"/>
      <c r="M67" s="48"/>
      <c r="N67" s="48"/>
      <c r="O67" s="48"/>
      <c r="P67" s="52"/>
      <c r="Q67" s="53"/>
      <c r="R67" s="52"/>
      <c r="S67" s="52"/>
      <c r="T67" s="48"/>
      <c r="U67" s="54" t="str">
        <f aca="false">IF(OR(J67="",J67="✖️ Anulado",J67="↩️ No aceptado",AND(T67&lt;&gt;"",T67&lt;&gt;"No")),"",IF(IF(R67&lt;&gt;"",N(R67),N(P67))-N(S67)&gt;0,IF(R67&lt;&gt;"",N(R67),N(P67))-N(S67),""))</f>
        <v/>
      </c>
      <c r="V67" s="53"/>
      <c r="W67" s="49"/>
    </row>
    <row r="68" customFormat="false" ht="21" hidden="false" customHeight="true" outlineLevel="0" collapsed="false">
      <c r="A68" s="38" t="n">
        <v>64</v>
      </c>
      <c r="B68" s="47"/>
      <c r="C68" s="48"/>
      <c r="D68" s="49"/>
      <c r="E68" s="47"/>
      <c r="F68" s="49"/>
      <c r="G68" s="49"/>
      <c r="H68" s="49"/>
      <c r="I68" s="49"/>
      <c r="J68" s="50" t="str">
        <f aca="true">IF(AND(B68="",D68="",F68=""),"",IF(V68="Sí","✖️ Anulado",IF(O68&lt;&gt;"","📦 Entregado",IF(Q68="No","↩️ No aceptado",IF(N68&lt;&gt;"","✅ Listo para recoger",IF(Q68="Esperando","💬 Esperando su sí",IF(AND(L68&lt;&gt;"",TODAY()&gt;N(L68)),"🐢 Retrasado",IF(M68&lt;&gt;"","🔧 En marcha","📥 En cola"))))))))</f>
        <v/>
      </c>
      <c r="K68" s="51" t="str">
        <f aca="true">IF(OR(L68="",J68="",J68="✖️ Anulado",J68="↩️ No aceptado"),"",IF(N68&lt;&gt;"",IF(N68&gt;L68,N68-L68,""),IF(O68&lt;&gt;"",IF(O68&gt;L68,O68-L68,""),IF(TODAY()&gt;L68,TODAY()-L68,""))))</f>
        <v/>
      </c>
      <c r="L68" s="48"/>
      <c r="M68" s="48"/>
      <c r="N68" s="48"/>
      <c r="O68" s="48"/>
      <c r="P68" s="52"/>
      <c r="Q68" s="53"/>
      <c r="R68" s="52"/>
      <c r="S68" s="52"/>
      <c r="T68" s="48"/>
      <c r="U68" s="54" t="str">
        <f aca="false">IF(OR(J68="",J68="✖️ Anulado",J68="↩️ No aceptado",AND(T68&lt;&gt;"",T68&lt;&gt;"No")),"",IF(IF(R68&lt;&gt;"",N(R68),N(P68))-N(S68)&gt;0,IF(R68&lt;&gt;"",N(R68),N(P68))-N(S68),""))</f>
        <v/>
      </c>
      <c r="V68" s="53"/>
      <c r="W68" s="49"/>
    </row>
    <row r="69" customFormat="false" ht="21" hidden="false" customHeight="true" outlineLevel="0" collapsed="false">
      <c r="A69" s="38" t="n">
        <v>65</v>
      </c>
      <c r="B69" s="47"/>
      <c r="C69" s="48"/>
      <c r="D69" s="49"/>
      <c r="E69" s="47"/>
      <c r="F69" s="49"/>
      <c r="G69" s="49"/>
      <c r="H69" s="49"/>
      <c r="I69" s="49"/>
      <c r="J69" s="50" t="str">
        <f aca="true">IF(AND(B69="",D69="",F69=""),"",IF(V69="Sí","✖️ Anulado",IF(O69&lt;&gt;"","📦 Entregado",IF(Q69="No","↩️ No aceptado",IF(N69&lt;&gt;"","✅ Listo para recoger",IF(Q69="Esperando","💬 Esperando su sí",IF(AND(L69&lt;&gt;"",TODAY()&gt;N(L69)),"🐢 Retrasado",IF(M69&lt;&gt;"","🔧 En marcha","📥 En cola"))))))))</f>
        <v/>
      </c>
      <c r="K69" s="51" t="str">
        <f aca="true">IF(OR(L69="",J69="",J69="✖️ Anulado",J69="↩️ No aceptado"),"",IF(N69&lt;&gt;"",IF(N69&gt;L69,N69-L69,""),IF(O69&lt;&gt;"",IF(O69&gt;L69,O69-L69,""),IF(TODAY()&gt;L69,TODAY()-L69,""))))</f>
        <v/>
      </c>
      <c r="L69" s="48"/>
      <c r="M69" s="48"/>
      <c r="N69" s="48"/>
      <c r="O69" s="48"/>
      <c r="P69" s="52"/>
      <c r="Q69" s="53"/>
      <c r="R69" s="52"/>
      <c r="S69" s="52"/>
      <c r="T69" s="48"/>
      <c r="U69" s="54" t="str">
        <f aca="false">IF(OR(J69="",J69="✖️ Anulado",J69="↩️ No aceptado",AND(T69&lt;&gt;"",T69&lt;&gt;"No")),"",IF(IF(R69&lt;&gt;"",N(R69),N(P69))-N(S69)&gt;0,IF(R69&lt;&gt;"",N(R69),N(P69))-N(S69),""))</f>
        <v/>
      </c>
      <c r="V69" s="53"/>
      <c r="W69" s="49"/>
    </row>
    <row r="70" customFormat="false" ht="21" hidden="false" customHeight="true" outlineLevel="0" collapsed="false">
      <c r="A70" s="38" t="n">
        <v>66</v>
      </c>
      <c r="B70" s="47"/>
      <c r="C70" s="48"/>
      <c r="D70" s="49"/>
      <c r="E70" s="47"/>
      <c r="F70" s="49"/>
      <c r="G70" s="49"/>
      <c r="H70" s="49"/>
      <c r="I70" s="49"/>
      <c r="J70" s="50" t="str">
        <f aca="true">IF(AND(B70="",D70="",F70=""),"",IF(V70="Sí","✖️ Anulado",IF(O70&lt;&gt;"","📦 Entregado",IF(Q70="No","↩️ No aceptado",IF(N70&lt;&gt;"","✅ Listo para recoger",IF(Q70="Esperando","💬 Esperando su sí",IF(AND(L70&lt;&gt;"",TODAY()&gt;N(L70)),"🐢 Retrasado",IF(M70&lt;&gt;"","🔧 En marcha","📥 En cola"))))))))</f>
        <v/>
      </c>
      <c r="K70" s="51" t="str">
        <f aca="true">IF(OR(L70="",J70="",J70="✖️ Anulado",J70="↩️ No aceptado"),"",IF(N70&lt;&gt;"",IF(N70&gt;L70,N70-L70,""),IF(O70&lt;&gt;"",IF(O70&gt;L70,O70-L70,""),IF(TODAY()&gt;L70,TODAY()-L70,""))))</f>
        <v/>
      </c>
      <c r="L70" s="48"/>
      <c r="M70" s="48"/>
      <c r="N70" s="48"/>
      <c r="O70" s="48"/>
      <c r="P70" s="52"/>
      <c r="Q70" s="53"/>
      <c r="R70" s="52"/>
      <c r="S70" s="52"/>
      <c r="T70" s="48"/>
      <c r="U70" s="54" t="str">
        <f aca="false">IF(OR(J70="",J70="✖️ Anulado",J70="↩️ No aceptado",AND(T70&lt;&gt;"",T70&lt;&gt;"No")),"",IF(IF(R70&lt;&gt;"",N(R70),N(P70))-N(S70)&gt;0,IF(R70&lt;&gt;"",N(R70),N(P70))-N(S70),""))</f>
        <v/>
      </c>
      <c r="V70" s="53"/>
      <c r="W70" s="49"/>
    </row>
    <row r="71" customFormat="false" ht="21" hidden="false" customHeight="true" outlineLevel="0" collapsed="false">
      <c r="A71" s="38" t="n">
        <v>67</v>
      </c>
      <c r="B71" s="47"/>
      <c r="C71" s="48"/>
      <c r="D71" s="49"/>
      <c r="E71" s="47"/>
      <c r="F71" s="49"/>
      <c r="G71" s="49"/>
      <c r="H71" s="49"/>
      <c r="I71" s="49"/>
      <c r="J71" s="50" t="str">
        <f aca="true">IF(AND(B71="",D71="",F71=""),"",IF(V71="Sí","✖️ Anulado",IF(O71&lt;&gt;"","📦 Entregado",IF(Q71="No","↩️ No aceptado",IF(N71&lt;&gt;"","✅ Listo para recoger",IF(Q71="Esperando","💬 Esperando su sí",IF(AND(L71&lt;&gt;"",TODAY()&gt;N(L71)),"🐢 Retrasado",IF(M71&lt;&gt;"","🔧 En marcha","📥 En cola"))))))))</f>
        <v/>
      </c>
      <c r="K71" s="51" t="str">
        <f aca="true">IF(OR(L71="",J71="",J71="✖️ Anulado",J71="↩️ No aceptado"),"",IF(N71&lt;&gt;"",IF(N71&gt;L71,N71-L71,""),IF(O71&lt;&gt;"",IF(O71&gt;L71,O71-L71,""),IF(TODAY()&gt;L71,TODAY()-L71,""))))</f>
        <v/>
      </c>
      <c r="L71" s="48"/>
      <c r="M71" s="48"/>
      <c r="N71" s="48"/>
      <c r="O71" s="48"/>
      <c r="P71" s="52"/>
      <c r="Q71" s="53"/>
      <c r="R71" s="52"/>
      <c r="S71" s="52"/>
      <c r="T71" s="48"/>
      <c r="U71" s="54" t="str">
        <f aca="false">IF(OR(J71="",J71="✖️ Anulado",J71="↩️ No aceptado",AND(T71&lt;&gt;"",T71&lt;&gt;"No")),"",IF(IF(R71&lt;&gt;"",N(R71),N(P71))-N(S71)&gt;0,IF(R71&lt;&gt;"",N(R71),N(P71))-N(S71),""))</f>
        <v/>
      </c>
      <c r="V71" s="53"/>
      <c r="W71" s="49"/>
    </row>
    <row r="72" customFormat="false" ht="21" hidden="false" customHeight="true" outlineLevel="0" collapsed="false">
      <c r="A72" s="38" t="n">
        <v>68</v>
      </c>
      <c r="B72" s="47"/>
      <c r="C72" s="48"/>
      <c r="D72" s="49"/>
      <c r="E72" s="47"/>
      <c r="F72" s="49"/>
      <c r="G72" s="49"/>
      <c r="H72" s="49"/>
      <c r="I72" s="49"/>
      <c r="J72" s="50" t="str">
        <f aca="true">IF(AND(B72="",D72="",F72=""),"",IF(V72="Sí","✖️ Anulado",IF(O72&lt;&gt;"","📦 Entregado",IF(Q72="No","↩️ No aceptado",IF(N72&lt;&gt;"","✅ Listo para recoger",IF(Q72="Esperando","💬 Esperando su sí",IF(AND(L72&lt;&gt;"",TODAY()&gt;N(L72)),"🐢 Retrasado",IF(M72&lt;&gt;"","🔧 En marcha","📥 En cola"))))))))</f>
        <v/>
      </c>
      <c r="K72" s="51" t="str">
        <f aca="true">IF(OR(L72="",J72="",J72="✖️ Anulado",J72="↩️ No aceptado"),"",IF(N72&lt;&gt;"",IF(N72&gt;L72,N72-L72,""),IF(O72&lt;&gt;"",IF(O72&gt;L72,O72-L72,""),IF(TODAY()&gt;L72,TODAY()-L72,""))))</f>
        <v/>
      </c>
      <c r="L72" s="48"/>
      <c r="M72" s="48"/>
      <c r="N72" s="48"/>
      <c r="O72" s="48"/>
      <c r="P72" s="52"/>
      <c r="Q72" s="53"/>
      <c r="R72" s="52"/>
      <c r="S72" s="52"/>
      <c r="T72" s="48"/>
      <c r="U72" s="54" t="str">
        <f aca="false">IF(OR(J72="",J72="✖️ Anulado",J72="↩️ No aceptado",AND(T72&lt;&gt;"",T72&lt;&gt;"No")),"",IF(IF(R72&lt;&gt;"",N(R72),N(P72))-N(S72)&gt;0,IF(R72&lt;&gt;"",N(R72),N(P72))-N(S72),""))</f>
        <v/>
      </c>
      <c r="V72" s="53"/>
      <c r="W72" s="49"/>
    </row>
    <row r="73" customFormat="false" ht="21" hidden="false" customHeight="true" outlineLevel="0" collapsed="false">
      <c r="A73" s="38" t="n">
        <v>69</v>
      </c>
      <c r="B73" s="47"/>
      <c r="C73" s="48"/>
      <c r="D73" s="49"/>
      <c r="E73" s="47"/>
      <c r="F73" s="49"/>
      <c r="G73" s="49"/>
      <c r="H73" s="49"/>
      <c r="I73" s="49"/>
      <c r="J73" s="50" t="str">
        <f aca="true">IF(AND(B73="",D73="",F73=""),"",IF(V73="Sí","✖️ Anulado",IF(O73&lt;&gt;"","📦 Entregado",IF(Q73="No","↩️ No aceptado",IF(N73&lt;&gt;"","✅ Listo para recoger",IF(Q73="Esperando","💬 Esperando su sí",IF(AND(L73&lt;&gt;"",TODAY()&gt;N(L73)),"🐢 Retrasado",IF(M73&lt;&gt;"","🔧 En marcha","📥 En cola"))))))))</f>
        <v/>
      </c>
      <c r="K73" s="51" t="str">
        <f aca="true">IF(OR(L73="",J73="",J73="✖️ Anulado",J73="↩️ No aceptado"),"",IF(N73&lt;&gt;"",IF(N73&gt;L73,N73-L73,""),IF(O73&lt;&gt;"",IF(O73&gt;L73,O73-L73,""),IF(TODAY()&gt;L73,TODAY()-L73,""))))</f>
        <v/>
      </c>
      <c r="L73" s="48"/>
      <c r="M73" s="48"/>
      <c r="N73" s="48"/>
      <c r="O73" s="48"/>
      <c r="P73" s="52"/>
      <c r="Q73" s="53"/>
      <c r="R73" s="52"/>
      <c r="S73" s="52"/>
      <c r="T73" s="48"/>
      <c r="U73" s="54" t="str">
        <f aca="false">IF(OR(J73="",J73="✖️ Anulado",J73="↩️ No aceptado",AND(T73&lt;&gt;"",T73&lt;&gt;"No")),"",IF(IF(R73&lt;&gt;"",N(R73),N(P73))-N(S73)&gt;0,IF(R73&lt;&gt;"",N(R73),N(P73))-N(S73),""))</f>
        <v/>
      </c>
      <c r="V73" s="53"/>
      <c r="W73" s="49"/>
    </row>
    <row r="74" customFormat="false" ht="21" hidden="false" customHeight="true" outlineLevel="0" collapsed="false">
      <c r="A74" s="38" t="n">
        <v>70</v>
      </c>
      <c r="B74" s="47"/>
      <c r="C74" s="48"/>
      <c r="D74" s="49"/>
      <c r="E74" s="47"/>
      <c r="F74" s="49"/>
      <c r="G74" s="49"/>
      <c r="H74" s="49"/>
      <c r="I74" s="49"/>
      <c r="J74" s="50" t="str">
        <f aca="true">IF(AND(B74="",D74="",F74=""),"",IF(V74="Sí","✖️ Anulado",IF(O74&lt;&gt;"","📦 Entregado",IF(Q74="No","↩️ No aceptado",IF(N74&lt;&gt;"","✅ Listo para recoger",IF(Q74="Esperando","💬 Esperando su sí",IF(AND(L74&lt;&gt;"",TODAY()&gt;N(L74)),"🐢 Retrasado",IF(M74&lt;&gt;"","🔧 En marcha","📥 En cola"))))))))</f>
        <v/>
      </c>
      <c r="K74" s="51" t="str">
        <f aca="true">IF(OR(L74="",J74="",J74="✖️ Anulado",J74="↩️ No aceptado"),"",IF(N74&lt;&gt;"",IF(N74&gt;L74,N74-L74,""),IF(O74&lt;&gt;"",IF(O74&gt;L74,O74-L74,""),IF(TODAY()&gt;L74,TODAY()-L74,""))))</f>
        <v/>
      </c>
      <c r="L74" s="48"/>
      <c r="M74" s="48"/>
      <c r="N74" s="48"/>
      <c r="O74" s="48"/>
      <c r="P74" s="52"/>
      <c r="Q74" s="53"/>
      <c r="R74" s="52"/>
      <c r="S74" s="52"/>
      <c r="T74" s="48"/>
      <c r="U74" s="54" t="str">
        <f aca="false">IF(OR(J74="",J74="✖️ Anulado",J74="↩️ No aceptado",AND(T74&lt;&gt;"",T74&lt;&gt;"No")),"",IF(IF(R74&lt;&gt;"",N(R74),N(P74))-N(S74)&gt;0,IF(R74&lt;&gt;"",N(R74),N(P74))-N(S74),""))</f>
        <v/>
      </c>
      <c r="V74" s="53"/>
      <c r="W74" s="49"/>
    </row>
    <row r="75" customFormat="false" ht="21" hidden="false" customHeight="true" outlineLevel="0" collapsed="false">
      <c r="A75" s="38" t="n">
        <v>71</v>
      </c>
      <c r="B75" s="47"/>
      <c r="C75" s="48"/>
      <c r="D75" s="49"/>
      <c r="E75" s="47"/>
      <c r="F75" s="49"/>
      <c r="G75" s="49"/>
      <c r="H75" s="49"/>
      <c r="I75" s="49"/>
      <c r="J75" s="50" t="str">
        <f aca="true">IF(AND(B75="",D75="",F75=""),"",IF(V75="Sí","✖️ Anulado",IF(O75&lt;&gt;"","📦 Entregado",IF(Q75="No","↩️ No aceptado",IF(N75&lt;&gt;"","✅ Listo para recoger",IF(Q75="Esperando","💬 Esperando su sí",IF(AND(L75&lt;&gt;"",TODAY()&gt;N(L75)),"🐢 Retrasado",IF(M75&lt;&gt;"","🔧 En marcha","📥 En cola"))))))))</f>
        <v/>
      </c>
      <c r="K75" s="51" t="str">
        <f aca="true">IF(OR(L75="",J75="",J75="✖️ Anulado",J75="↩️ No aceptado"),"",IF(N75&lt;&gt;"",IF(N75&gt;L75,N75-L75,""),IF(O75&lt;&gt;"",IF(O75&gt;L75,O75-L75,""),IF(TODAY()&gt;L75,TODAY()-L75,""))))</f>
        <v/>
      </c>
      <c r="L75" s="48"/>
      <c r="M75" s="48"/>
      <c r="N75" s="48"/>
      <c r="O75" s="48"/>
      <c r="P75" s="52"/>
      <c r="Q75" s="53"/>
      <c r="R75" s="52"/>
      <c r="S75" s="52"/>
      <c r="T75" s="48"/>
      <c r="U75" s="54" t="str">
        <f aca="false">IF(OR(J75="",J75="✖️ Anulado",J75="↩️ No aceptado",AND(T75&lt;&gt;"",T75&lt;&gt;"No")),"",IF(IF(R75&lt;&gt;"",N(R75),N(P75))-N(S75)&gt;0,IF(R75&lt;&gt;"",N(R75),N(P75))-N(S75),""))</f>
        <v/>
      </c>
      <c r="V75" s="53"/>
      <c r="W75" s="49"/>
    </row>
    <row r="76" customFormat="false" ht="21" hidden="false" customHeight="true" outlineLevel="0" collapsed="false">
      <c r="A76" s="38" t="n">
        <v>72</v>
      </c>
      <c r="B76" s="47"/>
      <c r="C76" s="48"/>
      <c r="D76" s="49"/>
      <c r="E76" s="47"/>
      <c r="F76" s="49"/>
      <c r="G76" s="49"/>
      <c r="H76" s="49"/>
      <c r="I76" s="49"/>
      <c r="J76" s="50" t="str">
        <f aca="true">IF(AND(B76="",D76="",F76=""),"",IF(V76="Sí","✖️ Anulado",IF(O76&lt;&gt;"","📦 Entregado",IF(Q76="No","↩️ No aceptado",IF(N76&lt;&gt;"","✅ Listo para recoger",IF(Q76="Esperando","💬 Esperando su sí",IF(AND(L76&lt;&gt;"",TODAY()&gt;N(L76)),"🐢 Retrasado",IF(M76&lt;&gt;"","🔧 En marcha","📥 En cola"))))))))</f>
        <v/>
      </c>
      <c r="K76" s="51" t="str">
        <f aca="true">IF(OR(L76="",J76="",J76="✖️ Anulado",J76="↩️ No aceptado"),"",IF(N76&lt;&gt;"",IF(N76&gt;L76,N76-L76,""),IF(O76&lt;&gt;"",IF(O76&gt;L76,O76-L76,""),IF(TODAY()&gt;L76,TODAY()-L76,""))))</f>
        <v/>
      </c>
      <c r="L76" s="48"/>
      <c r="M76" s="48"/>
      <c r="N76" s="48"/>
      <c r="O76" s="48"/>
      <c r="P76" s="52"/>
      <c r="Q76" s="53"/>
      <c r="R76" s="52"/>
      <c r="S76" s="52"/>
      <c r="T76" s="48"/>
      <c r="U76" s="54" t="str">
        <f aca="false">IF(OR(J76="",J76="✖️ Anulado",J76="↩️ No aceptado",AND(T76&lt;&gt;"",T76&lt;&gt;"No")),"",IF(IF(R76&lt;&gt;"",N(R76),N(P76))-N(S76)&gt;0,IF(R76&lt;&gt;"",N(R76),N(P76))-N(S76),""))</f>
        <v/>
      </c>
      <c r="V76" s="53"/>
      <c r="W76" s="49"/>
    </row>
    <row r="77" customFormat="false" ht="21" hidden="false" customHeight="true" outlineLevel="0" collapsed="false">
      <c r="A77" s="38" t="n">
        <v>73</v>
      </c>
      <c r="B77" s="47"/>
      <c r="C77" s="48"/>
      <c r="D77" s="49"/>
      <c r="E77" s="47"/>
      <c r="F77" s="49"/>
      <c r="G77" s="49"/>
      <c r="H77" s="49"/>
      <c r="I77" s="49"/>
      <c r="J77" s="50" t="str">
        <f aca="true">IF(AND(B77="",D77="",F77=""),"",IF(V77="Sí","✖️ Anulado",IF(O77&lt;&gt;"","📦 Entregado",IF(Q77="No","↩️ No aceptado",IF(N77&lt;&gt;"","✅ Listo para recoger",IF(Q77="Esperando","💬 Esperando su sí",IF(AND(L77&lt;&gt;"",TODAY()&gt;N(L77)),"🐢 Retrasado",IF(M77&lt;&gt;"","🔧 En marcha","📥 En cola"))))))))</f>
        <v/>
      </c>
      <c r="K77" s="51" t="str">
        <f aca="true">IF(OR(L77="",J77="",J77="✖️ Anulado",J77="↩️ No aceptado"),"",IF(N77&lt;&gt;"",IF(N77&gt;L77,N77-L77,""),IF(O77&lt;&gt;"",IF(O77&gt;L77,O77-L77,""),IF(TODAY()&gt;L77,TODAY()-L77,""))))</f>
        <v/>
      </c>
      <c r="L77" s="48"/>
      <c r="M77" s="48"/>
      <c r="N77" s="48"/>
      <c r="O77" s="48"/>
      <c r="P77" s="52"/>
      <c r="Q77" s="53"/>
      <c r="R77" s="52"/>
      <c r="S77" s="52"/>
      <c r="T77" s="48"/>
      <c r="U77" s="54" t="str">
        <f aca="false">IF(OR(J77="",J77="✖️ Anulado",J77="↩️ No aceptado",AND(T77&lt;&gt;"",T77&lt;&gt;"No")),"",IF(IF(R77&lt;&gt;"",N(R77),N(P77))-N(S77)&gt;0,IF(R77&lt;&gt;"",N(R77),N(P77))-N(S77),""))</f>
        <v/>
      </c>
      <c r="V77" s="53"/>
      <c r="W77" s="49"/>
    </row>
    <row r="78" customFormat="false" ht="21" hidden="false" customHeight="true" outlineLevel="0" collapsed="false">
      <c r="A78" s="38" t="n">
        <v>74</v>
      </c>
      <c r="B78" s="47"/>
      <c r="C78" s="48"/>
      <c r="D78" s="49"/>
      <c r="E78" s="47"/>
      <c r="F78" s="49"/>
      <c r="G78" s="49"/>
      <c r="H78" s="49"/>
      <c r="I78" s="49"/>
      <c r="J78" s="50" t="str">
        <f aca="true">IF(AND(B78="",D78="",F78=""),"",IF(V78="Sí","✖️ Anulado",IF(O78&lt;&gt;"","📦 Entregado",IF(Q78="No","↩️ No aceptado",IF(N78&lt;&gt;"","✅ Listo para recoger",IF(Q78="Esperando","💬 Esperando su sí",IF(AND(L78&lt;&gt;"",TODAY()&gt;N(L78)),"🐢 Retrasado",IF(M78&lt;&gt;"","🔧 En marcha","📥 En cola"))))))))</f>
        <v/>
      </c>
      <c r="K78" s="51" t="str">
        <f aca="true">IF(OR(L78="",J78="",J78="✖️ Anulado",J78="↩️ No aceptado"),"",IF(N78&lt;&gt;"",IF(N78&gt;L78,N78-L78,""),IF(O78&lt;&gt;"",IF(O78&gt;L78,O78-L78,""),IF(TODAY()&gt;L78,TODAY()-L78,""))))</f>
        <v/>
      </c>
      <c r="L78" s="48"/>
      <c r="M78" s="48"/>
      <c r="N78" s="48"/>
      <c r="O78" s="48"/>
      <c r="P78" s="52"/>
      <c r="Q78" s="53"/>
      <c r="R78" s="52"/>
      <c r="S78" s="52"/>
      <c r="T78" s="48"/>
      <c r="U78" s="54" t="str">
        <f aca="false">IF(OR(J78="",J78="✖️ Anulado",J78="↩️ No aceptado",AND(T78&lt;&gt;"",T78&lt;&gt;"No")),"",IF(IF(R78&lt;&gt;"",N(R78),N(P78))-N(S78)&gt;0,IF(R78&lt;&gt;"",N(R78),N(P78))-N(S78),""))</f>
        <v/>
      </c>
      <c r="V78" s="53"/>
      <c r="W78" s="49"/>
    </row>
    <row r="79" customFormat="false" ht="21" hidden="false" customHeight="true" outlineLevel="0" collapsed="false">
      <c r="A79" s="38" t="n">
        <v>75</v>
      </c>
      <c r="B79" s="47"/>
      <c r="C79" s="48"/>
      <c r="D79" s="49"/>
      <c r="E79" s="47"/>
      <c r="F79" s="49"/>
      <c r="G79" s="49"/>
      <c r="H79" s="49"/>
      <c r="I79" s="49"/>
      <c r="J79" s="50" t="str">
        <f aca="true">IF(AND(B79="",D79="",F79=""),"",IF(V79="Sí","✖️ Anulado",IF(O79&lt;&gt;"","📦 Entregado",IF(Q79="No","↩️ No aceptado",IF(N79&lt;&gt;"","✅ Listo para recoger",IF(Q79="Esperando","💬 Esperando su sí",IF(AND(L79&lt;&gt;"",TODAY()&gt;N(L79)),"🐢 Retrasado",IF(M79&lt;&gt;"","🔧 En marcha","📥 En cola"))))))))</f>
        <v/>
      </c>
      <c r="K79" s="51" t="str">
        <f aca="true">IF(OR(L79="",J79="",J79="✖️ Anulado",J79="↩️ No aceptado"),"",IF(N79&lt;&gt;"",IF(N79&gt;L79,N79-L79,""),IF(O79&lt;&gt;"",IF(O79&gt;L79,O79-L79,""),IF(TODAY()&gt;L79,TODAY()-L79,""))))</f>
        <v/>
      </c>
      <c r="L79" s="48"/>
      <c r="M79" s="48"/>
      <c r="N79" s="48"/>
      <c r="O79" s="48"/>
      <c r="P79" s="52"/>
      <c r="Q79" s="53"/>
      <c r="R79" s="52"/>
      <c r="S79" s="52"/>
      <c r="T79" s="48"/>
      <c r="U79" s="54" t="str">
        <f aca="false">IF(OR(J79="",J79="✖️ Anulado",J79="↩️ No aceptado",AND(T79&lt;&gt;"",T79&lt;&gt;"No")),"",IF(IF(R79&lt;&gt;"",N(R79),N(P79))-N(S79)&gt;0,IF(R79&lt;&gt;"",N(R79),N(P79))-N(S79),""))</f>
        <v/>
      </c>
      <c r="V79" s="53"/>
      <c r="W79" s="49"/>
    </row>
    <row r="80" customFormat="false" ht="21" hidden="false" customHeight="true" outlineLevel="0" collapsed="false">
      <c r="A80" s="38" t="n">
        <v>76</v>
      </c>
      <c r="B80" s="47"/>
      <c r="C80" s="48"/>
      <c r="D80" s="49"/>
      <c r="E80" s="47"/>
      <c r="F80" s="49"/>
      <c r="G80" s="49"/>
      <c r="H80" s="49"/>
      <c r="I80" s="49"/>
      <c r="J80" s="50" t="str">
        <f aca="true">IF(AND(B80="",D80="",F80=""),"",IF(V80="Sí","✖️ Anulado",IF(O80&lt;&gt;"","📦 Entregado",IF(Q80="No","↩️ No aceptado",IF(N80&lt;&gt;"","✅ Listo para recoger",IF(Q80="Esperando","💬 Esperando su sí",IF(AND(L80&lt;&gt;"",TODAY()&gt;N(L80)),"🐢 Retrasado",IF(M80&lt;&gt;"","🔧 En marcha","📥 En cola"))))))))</f>
        <v/>
      </c>
      <c r="K80" s="51" t="str">
        <f aca="true">IF(OR(L80="",J80="",J80="✖️ Anulado",J80="↩️ No aceptado"),"",IF(N80&lt;&gt;"",IF(N80&gt;L80,N80-L80,""),IF(O80&lt;&gt;"",IF(O80&gt;L80,O80-L80,""),IF(TODAY()&gt;L80,TODAY()-L80,""))))</f>
        <v/>
      </c>
      <c r="L80" s="48"/>
      <c r="M80" s="48"/>
      <c r="N80" s="48"/>
      <c r="O80" s="48"/>
      <c r="P80" s="52"/>
      <c r="Q80" s="53"/>
      <c r="R80" s="52"/>
      <c r="S80" s="52"/>
      <c r="T80" s="48"/>
      <c r="U80" s="54" t="str">
        <f aca="false">IF(OR(J80="",J80="✖️ Anulado",J80="↩️ No aceptado",AND(T80&lt;&gt;"",T80&lt;&gt;"No")),"",IF(IF(R80&lt;&gt;"",N(R80),N(P80))-N(S80)&gt;0,IF(R80&lt;&gt;"",N(R80),N(P80))-N(S80),""))</f>
        <v/>
      </c>
      <c r="V80" s="53"/>
      <c r="W80" s="49"/>
    </row>
    <row r="81" customFormat="false" ht="21" hidden="false" customHeight="true" outlineLevel="0" collapsed="false">
      <c r="A81" s="38" t="n">
        <v>77</v>
      </c>
      <c r="B81" s="47"/>
      <c r="C81" s="48"/>
      <c r="D81" s="49"/>
      <c r="E81" s="47"/>
      <c r="F81" s="49"/>
      <c r="G81" s="49"/>
      <c r="H81" s="49"/>
      <c r="I81" s="49"/>
      <c r="J81" s="50" t="str">
        <f aca="true">IF(AND(B81="",D81="",F81=""),"",IF(V81="Sí","✖️ Anulado",IF(O81&lt;&gt;"","📦 Entregado",IF(Q81="No","↩️ No aceptado",IF(N81&lt;&gt;"","✅ Listo para recoger",IF(Q81="Esperando","💬 Esperando su sí",IF(AND(L81&lt;&gt;"",TODAY()&gt;N(L81)),"🐢 Retrasado",IF(M81&lt;&gt;"","🔧 En marcha","📥 En cola"))))))))</f>
        <v/>
      </c>
      <c r="K81" s="51" t="str">
        <f aca="true">IF(OR(L81="",J81="",J81="✖️ Anulado",J81="↩️ No aceptado"),"",IF(N81&lt;&gt;"",IF(N81&gt;L81,N81-L81,""),IF(O81&lt;&gt;"",IF(O81&gt;L81,O81-L81,""),IF(TODAY()&gt;L81,TODAY()-L81,""))))</f>
        <v/>
      </c>
      <c r="L81" s="48"/>
      <c r="M81" s="48"/>
      <c r="N81" s="48"/>
      <c r="O81" s="48"/>
      <c r="P81" s="52"/>
      <c r="Q81" s="53"/>
      <c r="R81" s="52"/>
      <c r="S81" s="52"/>
      <c r="T81" s="48"/>
      <c r="U81" s="54" t="str">
        <f aca="false">IF(OR(J81="",J81="✖️ Anulado",J81="↩️ No aceptado",AND(T81&lt;&gt;"",T81&lt;&gt;"No")),"",IF(IF(R81&lt;&gt;"",N(R81),N(P81))-N(S81)&gt;0,IF(R81&lt;&gt;"",N(R81),N(P81))-N(S81),""))</f>
        <v/>
      </c>
      <c r="V81" s="53"/>
      <c r="W81" s="49"/>
    </row>
    <row r="82" customFormat="false" ht="21" hidden="false" customHeight="true" outlineLevel="0" collapsed="false">
      <c r="A82" s="38" t="n">
        <v>78</v>
      </c>
      <c r="B82" s="47"/>
      <c r="C82" s="48"/>
      <c r="D82" s="49"/>
      <c r="E82" s="47"/>
      <c r="F82" s="49"/>
      <c r="G82" s="49"/>
      <c r="H82" s="49"/>
      <c r="I82" s="49"/>
      <c r="J82" s="50" t="str">
        <f aca="true">IF(AND(B82="",D82="",F82=""),"",IF(V82="Sí","✖️ Anulado",IF(O82&lt;&gt;"","📦 Entregado",IF(Q82="No","↩️ No aceptado",IF(N82&lt;&gt;"","✅ Listo para recoger",IF(Q82="Esperando","💬 Esperando su sí",IF(AND(L82&lt;&gt;"",TODAY()&gt;N(L82)),"🐢 Retrasado",IF(M82&lt;&gt;"","🔧 En marcha","📥 En cola"))))))))</f>
        <v/>
      </c>
      <c r="K82" s="51" t="str">
        <f aca="true">IF(OR(L82="",J82="",J82="✖️ Anulado",J82="↩️ No aceptado"),"",IF(N82&lt;&gt;"",IF(N82&gt;L82,N82-L82,""),IF(O82&lt;&gt;"",IF(O82&gt;L82,O82-L82,""),IF(TODAY()&gt;L82,TODAY()-L82,""))))</f>
        <v/>
      </c>
      <c r="L82" s="48"/>
      <c r="M82" s="48"/>
      <c r="N82" s="48"/>
      <c r="O82" s="48"/>
      <c r="P82" s="52"/>
      <c r="Q82" s="53"/>
      <c r="R82" s="52"/>
      <c r="S82" s="52"/>
      <c r="T82" s="48"/>
      <c r="U82" s="54" t="str">
        <f aca="false">IF(OR(J82="",J82="✖️ Anulado",J82="↩️ No aceptado",AND(T82&lt;&gt;"",T82&lt;&gt;"No")),"",IF(IF(R82&lt;&gt;"",N(R82),N(P82))-N(S82)&gt;0,IF(R82&lt;&gt;"",N(R82),N(P82))-N(S82),""))</f>
        <v/>
      </c>
      <c r="V82" s="53"/>
      <c r="W82" s="49"/>
    </row>
    <row r="83" customFormat="false" ht="21" hidden="false" customHeight="true" outlineLevel="0" collapsed="false">
      <c r="A83" s="38" t="n">
        <v>79</v>
      </c>
      <c r="B83" s="47"/>
      <c r="C83" s="48"/>
      <c r="D83" s="49"/>
      <c r="E83" s="47"/>
      <c r="F83" s="49"/>
      <c r="G83" s="49"/>
      <c r="H83" s="49"/>
      <c r="I83" s="49"/>
      <c r="J83" s="50" t="str">
        <f aca="true">IF(AND(B83="",D83="",F83=""),"",IF(V83="Sí","✖️ Anulado",IF(O83&lt;&gt;"","📦 Entregado",IF(Q83="No","↩️ No aceptado",IF(N83&lt;&gt;"","✅ Listo para recoger",IF(Q83="Esperando","💬 Esperando su sí",IF(AND(L83&lt;&gt;"",TODAY()&gt;N(L83)),"🐢 Retrasado",IF(M83&lt;&gt;"","🔧 En marcha","📥 En cola"))))))))</f>
        <v/>
      </c>
      <c r="K83" s="51" t="str">
        <f aca="true">IF(OR(L83="",J83="",J83="✖️ Anulado",J83="↩️ No aceptado"),"",IF(N83&lt;&gt;"",IF(N83&gt;L83,N83-L83,""),IF(O83&lt;&gt;"",IF(O83&gt;L83,O83-L83,""),IF(TODAY()&gt;L83,TODAY()-L83,""))))</f>
        <v/>
      </c>
      <c r="L83" s="48"/>
      <c r="M83" s="48"/>
      <c r="N83" s="48"/>
      <c r="O83" s="48"/>
      <c r="P83" s="52"/>
      <c r="Q83" s="53"/>
      <c r="R83" s="52"/>
      <c r="S83" s="52"/>
      <c r="T83" s="48"/>
      <c r="U83" s="54" t="str">
        <f aca="false">IF(OR(J83="",J83="✖️ Anulado",J83="↩️ No aceptado",AND(T83&lt;&gt;"",T83&lt;&gt;"No")),"",IF(IF(R83&lt;&gt;"",N(R83),N(P83))-N(S83)&gt;0,IF(R83&lt;&gt;"",N(R83),N(P83))-N(S83),""))</f>
        <v/>
      </c>
      <c r="V83" s="53"/>
      <c r="W83" s="49"/>
    </row>
    <row r="84" customFormat="false" ht="21" hidden="false" customHeight="true" outlineLevel="0" collapsed="false">
      <c r="A84" s="38" t="n">
        <v>80</v>
      </c>
      <c r="B84" s="47"/>
      <c r="C84" s="48"/>
      <c r="D84" s="49"/>
      <c r="E84" s="47"/>
      <c r="F84" s="49"/>
      <c r="G84" s="49"/>
      <c r="H84" s="49"/>
      <c r="I84" s="49"/>
      <c r="J84" s="50" t="str">
        <f aca="true">IF(AND(B84="",D84="",F84=""),"",IF(V84="Sí","✖️ Anulado",IF(O84&lt;&gt;"","📦 Entregado",IF(Q84="No","↩️ No aceptado",IF(N84&lt;&gt;"","✅ Listo para recoger",IF(Q84="Esperando","💬 Esperando su sí",IF(AND(L84&lt;&gt;"",TODAY()&gt;N(L84)),"🐢 Retrasado",IF(M84&lt;&gt;"","🔧 En marcha","📥 En cola"))))))))</f>
        <v/>
      </c>
      <c r="K84" s="51" t="str">
        <f aca="true">IF(OR(L84="",J84="",J84="✖️ Anulado",J84="↩️ No aceptado"),"",IF(N84&lt;&gt;"",IF(N84&gt;L84,N84-L84,""),IF(O84&lt;&gt;"",IF(O84&gt;L84,O84-L84,""),IF(TODAY()&gt;L84,TODAY()-L84,""))))</f>
        <v/>
      </c>
      <c r="L84" s="48"/>
      <c r="M84" s="48"/>
      <c r="N84" s="48"/>
      <c r="O84" s="48"/>
      <c r="P84" s="52"/>
      <c r="Q84" s="53"/>
      <c r="R84" s="52"/>
      <c r="S84" s="52"/>
      <c r="T84" s="48"/>
      <c r="U84" s="54" t="str">
        <f aca="false">IF(OR(J84="",J84="✖️ Anulado",J84="↩️ No aceptado",AND(T84&lt;&gt;"",T84&lt;&gt;"No")),"",IF(IF(R84&lt;&gt;"",N(R84),N(P84))-N(S84)&gt;0,IF(R84&lt;&gt;"",N(R84),N(P84))-N(S84),""))</f>
        <v/>
      </c>
      <c r="V84" s="53"/>
      <c r="W84" s="49"/>
    </row>
    <row r="85" customFormat="false" ht="21" hidden="false" customHeight="true" outlineLevel="0" collapsed="false">
      <c r="A85" s="38" t="n">
        <v>81</v>
      </c>
      <c r="B85" s="47"/>
      <c r="C85" s="48"/>
      <c r="D85" s="49"/>
      <c r="E85" s="47"/>
      <c r="F85" s="49"/>
      <c r="G85" s="49"/>
      <c r="H85" s="49"/>
      <c r="I85" s="49"/>
      <c r="J85" s="50" t="str">
        <f aca="true">IF(AND(B85="",D85="",F85=""),"",IF(V85="Sí","✖️ Anulado",IF(O85&lt;&gt;"","📦 Entregado",IF(Q85="No","↩️ No aceptado",IF(N85&lt;&gt;"","✅ Listo para recoger",IF(Q85="Esperando","💬 Esperando su sí",IF(AND(L85&lt;&gt;"",TODAY()&gt;N(L85)),"🐢 Retrasado",IF(M85&lt;&gt;"","🔧 En marcha","📥 En cola"))))))))</f>
        <v/>
      </c>
      <c r="K85" s="51" t="str">
        <f aca="true">IF(OR(L85="",J85="",J85="✖️ Anulado",J85="↩️ No aceptado"),"",IF(N85&lt;&gt;"",IF(N85&gt;L85,N85-L85,""),IF(O85&lt;&gt;"",IF(O85&gt;L85,O85-L85,""),IF(TODAY()&gt;L85,TODAY()-L85,""))))</f>
        <v/>
      </c>
      <c r="L85" s="48"/>
      <c r="M85" s="48"/>
      <c r="N85" s="48"/>
      <c r="O85" s="48"/>
      <c r="P85" s="52"/>
      <c r="Q85" s="53"/>
      <c r="R85" s="52"/>
      <c r="S85" s="52"/>
      <c r="T85" s="48"/>
      <c r="U85" s="54" t="str">
        <f aca="false">IF(OR(J85="",J85="✖️ Anulado",J85="↩️ No aceptado",AND(T85&lt;&gt;"",T85&lt;&gt;"No")),"",IF(IF(R85&lt;&gt;"",N(R85),N(P85))-N(S85)&gt;0,IF(R85&lt;&gt;"",N(R85),N(P85))-N(S85),""))</f>
        <v/>
      </c>
      <c r="V85" s="53"/>
      <c r="W85" s="49"/>
    </row>
    <row r="86" customFormat="false" ht="21" hidden="false" customHeight="true" outlineLevel="0" collapsed="false">
      <c r="A86" s="38" t="n">
        <v>82</v>
      </c>
      <c r="B86" s="47"/>
      <c r="C86" s="48"/>
      <c r="D86" s="49"/>
      <c r="E86" s="47"/>
      <c r="F86" s="49"/>
      <c r="G86" s="49"/>
      <c r="H86" s="49"/>
      <c r="I86" s="49"/>
      <c r="J86" s="50" t="str">
        <f aca="true">IF(AND(B86="",D86="",F86=""),"",IF(V86="Sí","✖️ Anulado",IF(O86&lt;&gt;"","📦 Entregado",IF(Q86="No","↩️ No aceptado",IF(N86&lt;&gt;"","✅ Listo para recoger",IF(Q86="Esperando","💬 Esperando su sí",IF(AND(L86&lt;&gt;"",TODAY()&gt;N(L86)),"🐢 Retrasado",IF(M86&lt;&gt;"","🔧 En marcha","📥 En cola"))))))))</f>
        <v/>
      </c>
      <c r="K86" s="51" t="str">
        <f aca="true">IF(OR(L86="",J86="",J86="✖️ Anulado",J86="↩️ No aceptado"),"",IF(N86&lt;&gt;"",IF(N86&gt;L86,N86-L86,""),IF(O86&lt;&gt;"",IF(O86&gt;L86,O86-L86,""),IF(TODAY()&gt;L86,TODAY()-L86,""))))</f>
        <v/>
      </c>
      <c r="L86" s="48"/>
      <c r="M86" s="48"/>
      <c r="N86" s="48"/>
      <c r="O86" s="48"/>
      <c r="P86" s="52"/>
      <c r="Q86" s="53"/>
      <c r="R86" s="52"/>
      <c r="S86" s="52"/>
      <c r="T86" s="48"/>
      <c r="U86" s="54" t="str">
        <f aca="false">IF(OR(J86="",J86="✖️ Anulado",J86="↩️ No aceptado",AND(T86&lt;&gt;"",T86&lt;&gt;"No")),"",IF(IF(R86&lt;&gt;"",N(R86),N(P86))-N(S86)&gt;0,IF(R86&lt;&gt;"",N(R86),N(P86))-N(S86),""))</f>
        <v/>
      </c>
      <c r="V86" s="53"/>
      <c r="W86" s="49"/>
    </row>
    <row r="87" customFormat="false" ht="21" hidden="false" customHeight="true" outlineLevel="0" collapsed="false">
      <c r="A87" s="38" t="n">
        <v>83</v>
      </c>
      <c r="B87" s="47"/>
      <c r="C87" s="48"/>
      <c r="D87" s="49"/>
      <c r="E87" s="47"/>
      <c r="F87" s="49"/>
      <c r="G87" s="49"/>
      <c r="H87" s="49"/>
      <c r="I87" s="49"/>
      <c r="J87" s="50" t="str">
        <f aca="true">IF(AND(B87="",D87="",F87=""),"",IF(V87="Sí","✖️ Anulado",IF(O87&lt;&gt;"","📦 Entregado",IF(Q87="No","↩️ No aceptado",IF(N87&lt;&gt;"","✅ Listo para recoger",IF(Q87="Esperando","💬 Esperando su sí",IF(AND(L87&lt;&gt;"",TODAY()&gt;N(L87)),"🐢 Retrasado",IF(M87&lt;&gt;"","🔧 En marcha","📥 En cola"))))))))</f>
        <v/>
      </c>
      <c r="K87" s="51" t="str">
        <f aca="true">IF(OR(L87="",J87="",J87="✖️ Anulado",J87="↩️ No aceptado"),"",IF(N87&lt;&gt;"",IF(N87&gt;L87,N87-L87,""),IF(O87&lt;&gt;"",IF(O87&gt;L87,O87-L87,""),IF(TODAY()&gt;L87,TODAY()-L87,""))))</f>
        <v/>
      </c>
      <c r="L87" s="48"/>
      <c r="M87" s="48"/>
      <c r="N87" s="48"/>
      <c r="O87" s="48"/>
      <c r="P87" s="52"/>
      <c r="Q87" s="53"/>
      <c r="R87" s="52"/>
      <c r="S87" s="52"/>
      <c r="T87" s="48"/>
      <c r="U87" s="54" t="str">
        <f aca="false">IF(OR(J87="",J87="✖️ Anulado",J87="↩️ No aceptado",AND(T87&lt;&gt;"",T87&lt;&gt;"No")),"",IF(IF(R87&lt;&gt;"",N(R87),N(P87))-N(S87)&gt;0,IF(R87&lt;&gt;"",N(R87),N(P87))-N(S87),""))</f>
        <v/>
      </c>
      <c r="V87" s="53"/>
      <c r="W87" s="49"/>
    </row>
    <row r="88" customFormat="false" ht="21" hidden="false" customHeight="true" outlineLevel="0" collapsed="false">
      <c r="A88" s="38" t="n">
        <v>84</v>
      </c>
      <c r="B88" s="47"/>
      <c r="C88" s="48"/>
      <c r="D88" s="49"/>
      <c r="E88" s="47"/>
      <c r="F88" s="49"/>
      <c r="G88" s="49"/>
      <c r="H88" s="49"/>
      <c r="I88" s="49"/>
      <c r="J88" s="50" t="str">
        <f aca="true">IF(AND(B88="",D88="",F88=""),"",IF(V88="Sí","✖️ Anulado",IF(O88&lt;&gt;"","📦 Entregado",IF(Q88="No","↩️ No aceptado",IF(N88&lt;&gt;"","✅ Listo para recoger",IF(Q88="Esperando","💬 Esperando su sí",IF(AND(L88&lt;&gt;"",TODAY()&gt;N(L88)),"🐢 Retrasado",IF(M88&lt;&gt;"","🔧 En marcha","📥 En cola"))))))))</f>
        <v/>
      </c>
      <c r="K88" s="51" t="str">
        <f aca="true">IF(OR(L88="",J88="",J88="✖️ Anulado",J88="↩️ No aceptado"),"",IF(N88&lt;&gt;"",IF(N88&gt;L88,N88-L88,""),IF(O88&lt;&gt;"",IF(O88&gt;L88,O88-L88,""),IF(TODAY()&gt;L88,TODAY()-L88,""))))</f>
        <v/>
      </c>
      <c r="L88" s="48"/>
      <c r="M88" s="48"/>
      <c r="N88" s="48"/>
      <c r="O88" s="48"/>
      <c r="P88" s="52"/>
      <c r="Q88" s="53"/>
      <c r="R88" s="52"/>
      <c r="S88" s="52"/>
      <c r="T88" s="48"/>
      <c r="U88" s="54" t="str">
        <f aca="false">IF(OR(J88="",J88="✖️ Anulado",J88="↩️ No aceptado",AND(T88&lt;&gt;"",T88&lt;&gt;"No")),"",IF(IF(R88&lt;&gt;"",N(R88),N(P88))-N(S88)&gt;0,IF(R88&lt;&gt;"",N(R88),N(P88))-N(S88),""))</f>
        <v/>
      </c>
      <c r="V88" s="53"/>
      <c r="W88" s="49"/>
    </row>
    <row r="89" customFormat="false" ht="21" hidden="false" customHeight="true" outlineLevel="0" collapsed="false">
      <c r="A89" s="38" t="n">
        <v>85</v>
      </c>
      <c r="B89" s="47"/>
      <c r="C89" s="48"/>
      <c r="D89" s="49"/>
      <c r="E89" s="47"/>
      <c r="F89" s="49"/>
      <c r="G89" s="49"/>
      <c r="H89" s="49"/>
      <c r="I89" s="49"/>
      <c r="J89" s="50" t="str">
        <f aca="true">IF(AND(B89="",D89="",F89=""),"",IF(V89="Sí","✖️ Anulado",IF(O89&lt;&gt;"","📦 Entregado",IF(Q89="No","↩️ No aceptado",IF(N89&lt;&gt;"","✅ Listo para recoger",IF(Q89="Esperando","💬 Esperando su sí",IF(AND(L89&lt;&gt;"",TODAY()&gt;N(L89)),"🐢 Retrasado",IF(M89&lt;&gt;"","🔧 En marcha","📥 En cola"))))))))</f>
        <v/>
      </c>
      <c r="K89" s="51" t="str">
        <f aca="true">IF(OR(L89="",J89="",J89="✖️ Anulado",J89="↩️ No aceptado"),"",IF(N89&lt;&gt;"",IF(N89&gt;L89,N89-L89,""),IF(O89&lt;&gt;"",IF(O89&gt;L89,O89-L89,""),IF(TODAY()&gt;L89,TODAY()-L89,""))))</f>
        <v/>
      </c>
      <c r="L89" s="48"/>
      <c r="M89" s="48"/>
      <c r="N89" s="48"/>
      <c r="O89" s="48"/>
      <c r="P89" s="52"/>
      <c r="Q89" s="53"/>
      <c r="R89" s="52"/>
      <c r="S89" s="52"/>
      <c r="T89" s="48"/>
      <c r="U89" s="54" t="str">
        <f aca="false">IF(OR(J89="",J89="✖️ Anulado",J89="↩️ No aceptado",AND(T89&lt;&gt;"",T89&lt;&gt;"No")),"",IF(IF(R89&lt;&gt;"",N(R89),N(P89))-N(S89)&gt;0,IF(R89&lt;&gt;"",N(R89),N(P89))-N(S89),""))</f>
        <v/>
      </c>
      <c r="V89" s="53"/>
      <c r="W89" s="49"/>
    </row>
    <row r="90" customFormat="false" ht="21" hidden="false" customHeight="true" outlineLevel="0" collapsed="false">
      <c r="A90" s="38" t="n">
        <v>86</v>
      </c>
      <c r="B90" s="47"/>
      <c r="C90" s="48"/>
      <c r="D90" s="49"/>
      <c r="E90" s="47"/>
      <c r="F90" s="49"/>
      <c r="G90" s="49"/>
      <c r="H90" s="49"/>
      <c r="I90" s="49"/>
      <c r="J90" s="50" t="str">
        <f aca="true">IF(AND(B90="",D90="",F90=""),"",IF(V90="Sí","✖️ Anulado",IF(O90&lt;&gt;"","📦 Entregado",IF(Q90="No","↩️ No aceptado",IF(N90&lt;&gt;"","✅ Listo para recoger",IF(Q90="Esperando","💬 Esperando su sí",IF(AND(L90&lt;&gt;"",TODAY()&gt;N(L90)),"🐢 Retrasado",IF(M90&lt;&gt;"","🔧 En marcha","📥 En cola"))))))))</f>
        <v/>
      </c>
      <c r="K90" s="51" t="str">
        <f aca="true">IF(OR(L90="",J90="",J90="✖️ Anulado",J90="↩️ No aceptado"),"",IF(N90&lt;&gt;"",IF(N90&gt;L90,N90-L90,""),IF(O90&lt;&gt;"",IF(O90&gt;L90,O90-L90,""),IF(TODAY()&gt;L90,TODAY()-L90,""))))</f>
        <v/>
      </c>
      <c r="L90" s="48"/>
      <c r="M90" s="48"/>
      <c r="N90" s="48"/>
      <c r="O90" s="48"/>
      <c r="P90" s="52"/>
      <c r="Q90" s="53"/>
      <c r="R90" s="52"/>
      <c r="S90" s="52"/>
      <c r="T90" s="48"/>
      <c r="U90" s="54" t="str">
        <f aca="false">IF(OR(J90="",J90="✖️ Anulado",J90="↩️ No aceptado",AND(T90&lt;&gt;"",T90&lt;&gt;"No")),"",IF(IF(R90&lt;&gt;"",N(R90),N(P90))-N(S90)&gt;0,IF(R90&lt;&gt;"",N(R90),N(P90))-N(S90),""))</f>
        <v/>
      </c>
      <c r="V90" s="53"/>
      <c r="W90" s="49"/>
    </row>
    <row r="91" customFormat="false" ht="21" hidden="false" customHeight="true" outlineLevel="0" collapsed="false">
      <c r="A91" s="38" t="n">
        <v>87</v>
      </c>
      <c r="B91" s="47"/>
      <c r="C91" s="48"/>
      <c r="D91" s="49"/>
      <c r="E91" s="47"/>
      <c r="F91" s="49"/>
      <c r="G91" s="49"/>
      <c r="H91" s="49"/>
      <c r="I91" s="49"/>
      <c r="J91" s="50" t="str">
        <f aca="true">IF(AND(B91="",D91="",F91=""),"",IF(V91="Sí","✖️ Anulado",IF(O91&lt;&gt;"","📦 Entregado",IF(Q91="No","↩️ No aceptado",IF(N91&lt;&gt;"","✅ Listo para recoger",IF(Q91="Esperando","💬 Esperando su sí",IF(AND(L91&lt;&gt;"",TODAY()&gt;N(L91)),"🐢 Retrasado",IF(M91&lt;&gt;"","🔧 En marcha","📥 En cola"))))))))</f>
        <v/>
      </c>
      <c r="K91" s="51" t="str">
        <f aca="true">IF(OR(L91="",J91="",J91="✖️ Anulado",J91="↩️ No aceptado"),"",IF(N91&lt;&gt;"",IF(N91&gt;L91,N91-L91,""),IF(O91&lt;&gt;"",IF(O91&gt;L91,O91-L91,""),IF(TODAY()&gt;L91,TODAY()-L91,""))))</f>
        <v/>
      </c>
      <c r="L91" s="48"/>
      <c r="M91" s="48"/>
      <c r="N91" s="48"/>
      <c r="O91" s="48"/>
      <c r="P91" s="52"/>
      <c r="Q91" s="53"/>
      <c r="R91" s="52"/>
      <c r="S91" s="52"/>
      <c r="T91" s="48"/>
      <c r="U91" s="54" t="str">
        <f aca="false">IF(OR(J91="",J91="✖️ Anulado",J91="↩️ No aceptado",AND(T91&lt;&gt;"",T91&lt;&gt;"No")),"",IF(IF(R91&lt;&gt;"",N(R91),N(P91))-N(S91)&gt;0,IF(R91&lt;&gt;"",N(R91),N(P91))-N(S91),""))</f>
        <v/>
      </c>
      <c r="V91" s="53"/>
      <c r="W91" s="49"/>
    </row>
    <row r="92" customFormat="false" ht="21" hidden="false" customHeight="true" outlineLevel="0" collapsed="false">
      <c r="A92" s="38" t="n">
        <v>88</v>
      </c>
      <c r="B92" s="47"/>
      <c r="C92" s="48"/>
      <c r="D92" s="49"/>
      <c r="E92" s="47"/>
      <c r="F92" s="49"/>
      <c r="G92" s="49"/>
      <c r="H92" s="49"/>
      <c r="I92" s="49"/>
      <c r="J92" s="50" t="str">
        <f aca="true">IF(AND(B92="",D92="",F92=""),"",IF(V92="Sí","✖️ Anulado",IF(O92&lt;&gt;"","📦 Entregado",IF(Q92="No","↩️ No aceptado",IF(N92&lt;&gt;"","✅ Listo para recoger",IF(Q92="Esperando","💬 Esperando su sí",IF(AND(L92&lt;&gt;"",TODAY()&gt;N(L92)),"🐢 Retrasado",IF(M92&lt;&gt;"","🔧 En marcha","📥 En cola"))))))))</f>
        <v/>
      </c>
      <c r="K92" s="51" t="str">
        <f aca="true">IF(OR(L92="",J92="",J92="✖️ Anulado",J92="↩️ No aceptado"),"",IF(N92&lt;&gt;"",IF(N92&gt;L92,N92-L92,""),IF(O92&lt;&gt;"",IF(O92&gt;L92,O92-L92,""),IF(TODAY()&gt;L92,TODAY()-L92,""))))</f>
        <v/>
      </c>
      <c r="L92" s="48"/>
      <c r="M92" s="48"/>
      <c r="N92" s="48"/>
      <c r="O92" s="48"/>
      <c r="P92" s="52"/>
      <c r="Q92" s="53"/>
      <c r="R92" s="52"/>
      <c r="S92" s="52"/>
      <c r="T92" s="48"/>
      <c r="U92" s="54" t="str">
        <f aca="false">IF(OR(J92="",J92="✖️ Anulado",J92="↩️ No aceptado",AND(T92&lt;&gt;"",T92&lt;&gt;"No")),"",IF(IF(R92&lt;&gt;"",N(R92),N(P92))-N(S92)&gt;0,IF(R92&lt;&gt;"",N(R92),N(P92))-N(S92),""))</f>
        <v/>
      </c>
      <c r="V92" s="53"/>
      <c r="W92" s="49"/>
    </row>
    <row r="93" customFormat="false" ht="21" hidden="false" customHeight="true" outlineLevel="0" collapsed="false">
      <c r="A93" s="38" t="n">
        <v>89</v>
      </c>
      <c r="B93" s="47"/>
      <c r="C93" s="48"/>
      <c r="D93" s="49"/>
      <c r="E93" s="47"/>
      <c r="F93" s="49"/>
      <c r="G93" s="49"/>
      <c r="H93" s="49"/>
      <c r="I93" s="49"/>
      <c r="J93" s="50" t="str">
        <f aca="true">IF(AND(B93="",D93="",F93=""),"",IF(V93="Sí","✖️ Anulado",IF(O93&lt;&gt;"","📦 Entregado",IF(Q93="No","↩️ No aceptado",IF(N93&lt;&gt;"","✅ Listo para recoger",IF(Q93="Esperando","💬 Esperando su sí",IF(AND(L93&lt;&gt;"",TODAY()&gt;N(L93)),"🐢 Retrasado",IF(M93&lt;&gt;"","🔧 En marcha","📥 En cola"))))))))</f>
        <v/>
      </c>
      <c r="K93" s="51" t="str">
        <f aca="true">IF(OR(L93="",J93="",J93="✖️ Anulado",J93="↩️ No aceptado"),"",IF(N93&lt;&gt;"",IF(N93&gt;L93,N93-L93,""),IF(O93&lt;&gt;"",IF(O93&gt;L93,O93-L93,""),IF(TODAY()&gt;L93,TODAY()-L93,""))))</f>
        <v/>
      </c>
      <c r="L93" s="48"/>
      <c r="M93" s="48"/>
      <c r="N93" s="48"/>
      <c r="O93" s="48"/>
      <c r="P93" s="52"/>
      <c r="Q93" s="53"/>
      <c r="R93" s="52"/>
      <c r="S93" s="52"/>
      <c r="T93" s="48"/>
      <c r="U93" s="54" t="str">
        <f aca="false">IF(OR(J93="",J93="✖️ Anulado",J93="↩️ No aceptado",AND(T93&lt;&gt;"",T93&lt;&gt;"No")),"",IF(IF(R93&lt;&gt;"",N(R93),N(P93))-N(S93)&gt;0,IF(R93&lt;&gt;"",N(R93),N(P93))-N(S93),""))</f>
        <v/>
      </c>
      <c r="V93" s="53"/>
      <c r="W93" s="49"/>
    </row>
    <row r="94" customFormat="false" ht="21" hidden="false" customHeight="true" outlineLevel="0" collapsed="false">
      <c r="A94" s="38" t="n">
        <v>90</v>
      </c>
      <c r="B94" s="47"/>
      <c r="C94" s="48"/>
      <c r="D94" s="49"/>
      <c r="E94" s="47"/>
      <c r="F94" s="49"/>
      <c r="G94" s="49"/>
      <c r="H94" s="49"/>
      <c r="I94" s="49"/>
      <c r="J94" s="50" t="str">
        <f aca="true">IF(AND(B94="",D94="",F94=""),"",IF(V94="Sí","✖️ Anulado",IF(O94&lt;&gt;"","📦 Entregado",IF(Q94="No","↩️ No aceptado",IF(N94&lt;&gt;"","✅ Listo para recoger",IF(Q94="Esperando","💬 Esperando su sí",IF(AND(L94&lt;&gt;"",TODAY()&gt;N(L94)),"🐢 Retrasado",IF(M94&lt;&gt;"","🔧 En marcha","📥 En cola"))))))))</f>
        <v/>
      </c>
      <c r="K94" s="51" t="str">
        <f aca="true">IF(OR(L94="",J94="",J94="✖️ Anulado",J94="↩️ No aceptado"),"",IF(N94&lt;&gt;"",IF(N94&gt;L94,N94-L94,""),IF(O94&lt;&gt;"",IF(O94&gt;L94,O94-L94,""),IF(TODAY()&gt;L94,TODAY()-L94,""))))</f>
        <v/>
      </c>
      <c r="L94" s="48"/>
      <c r="M94" s="48"/>
      <c r="N94" s="48"/>
      <c r="O94" s="48"/>
      <c r="P94" s="52"/>
      <c r="Q94" s="53"/>
      <c r="R94" s="52"/>
      <c r="S94" s="52"/>
      <c r="T94" s="48"/>
      <c r="U94" s="54" t="str">
        <f aca="false">IF(OR(J94="",J94="✖️ Anulado",J94="↩️ No aceptado",AND(T94&lt;&gt;"",T94&lt;&gt;"No")),"",IF(IF(R94&lt;&gt;"",N(R94),N(P94))-N(S94)&gt;0,IF(R94&lt;&gt;"",N(R94),N(P94))-N(S94),""))</f>
        <v/>
      </c>
      <c r="V94" s="53"/>
      <c r="W94" s="49"/>
    </row>
    <row r="95" customFormat="false" ht="21" hidden="false" customHeight="true" outlineLevel="0" collapsed="false">
      <c r="A95" s="38" t="n">
        <v>91</v>
      </c>
      <c r="B95" s="47"/>
      <c r="C95" s="48"/>
      <c r="D95" s="49"/>
      <c r="E95" s="47"/>
      <c r="F95" s="49"/>
      <c r="G95" s="49"/>
      <c r="H95" s="49"/>
      <c r="I95" s="49"/>
      <c r="J95" s="50" t="str">
        <f aca="true">IF(AND(B95="",D95="",F95=""),"",IF(V95="Sí","✖️ Anulado",IF(O95&lt;&gt;"","📦 Entregado",IF(Q95="No","↩️ No aceptado",IF(N95&lt;&gt;"","✅ Listo para recoger",IF(Q95="Esperando","💬 Esperando su sí",IF(AND(L95&lt;&gt;"",TODAY()&gt;N(L95)),"🐢 Retrasado",IF(M95&lt;&gt;"","🔧 En marcha","📥 En cola"))))))))</f>
        <v/>
      </c>
      <c r="K95" s="51" t="str">
        <f aca="true">IF(OR(L95="",J95="",J95="✖️ Anulado",J95="↩️ No aceptado"),"",IF(N95&lt;&gt;"",IF(N95&gt;L95,N95-L95,""),IF(O95&lt;&gt;"",IF(O95&gt;L95,O95-L95,""),IF(TODAY()&gt;L95,TODAY()-L95,""))))</f>
        <v/>
      </c>
      <c r="L95" s="48"/>
      <c r="M95" s="48"/>
      <c r="N95" s="48"/>
      <c r="O95" s="48"/>
      <c r="P95" s="52"/>
      <c r="Q95" s="53"/>
      <c r="R95" s="52"/>
      <c r="S95" s="52"/>
      <c r="T95" s="48"/>
      <c r="U95" s="54" t="str">
        <f aca="false">IF(OR(J95="",J95="✖️ Anulado",J95="↩️ No aceptado",AND(T95&lt;&gt;"",T95&lt;&gt;"No")),"",IF(IF(R95&lt;&gt;"",N(R95),N(P95))-N(S95)&gt;0,IF(R95&lt;&gt;"",N(R95),N(P95))-N(S95),""))</f>
        <v/>
      </c>
      <c r="V95" s="53"/>
      <c r="W95" s="49"/>
    </row>
    <row r="96" customFormat="false" ht="21" hidden="false" customHeight="true" outlineLevel="0" collapsed="false">
      <c r="A96" s="38" t="n">
        <v>92</v>
      </c>
      <c r="B96" s="47"/>
      <c r="C96" s="48"/>
      <c r="D96" s="49"/>
      <c r="E96" s="47"/>
      <c r="F96" s="49"/>
      <c r="G96" s="49"/>
      <c r="H96" s="49"/>
      <c r="I96" s="49"/>
      <c r="J96" s="50" t="str">
        <f aca="true">IF(AND(B96="",D96="",F96=""),"",IF(V96="Sí","✖️ Anulado",IF(O96&lt;&gt;"","📦 Entregado",IF(Q96="No","↩️ No aceptado",IF(N96&lt;&gt;"","✅ Listo para recoger",IF(Q96="Esperando","💬 Esperando su sí",IF(AND(L96&lt;&gt;"",TODAY()&gt;N(L96)),"🐢 Retrasado",IF(M96&lt;&gt;"","🔧 En marcha","📥 En cola"))))))))</f>
        <v/>
      </c>
      <c r="K96" s="51" t="str">
        <f aca="true">IF(OR(L96="",J96="",J96="✖️ Anulado",J96="↩️ No aceptado"),"",IF(N96&lt;&gt;"",IF(N96&gt;L96,N96-L96,""),IF(O96&lt;&gt;"",IF(O96&gt;L96,O96-L96,""),IF(TODAY()&gt;L96,TODAY()-L96,""))))</f>
        <v/>
      </c>
      <c r="L96" s="48"/>
      <c r="M96" s="48"/>
      <c r="N96" s="48"/>
      <c r="O96" s="48"/>
      <c r="P96" s="52"/>
      <c r="Q96" s="53"/>
      <c r="R96" s="52"/>
      <c r="S96" s="52"/>
      <c r="T96" s="48"/>
      <c r="U96" s="54" t="str">
        <f aca="false">IF(OR(J96="",J96="✖️ Anulado",J96="↩️ No aceptado",AND(T96&lt;&gt;"",T96&lt;&gt;"No")),"",IF(IF(R96&lt;&gt;"",N(R96),N(P96))-N(S96)&gt;0,IF(R96&lt;&gt;"",N(R96),N(P96))-N(S96),""))</f>
        <v/>
      </c>
      <c r="V96" s="53"/>
      <c r="W96" s="49"/>
    </row>
    <row r="97" customFormat="false" ht="21" hidden="false" customHeight="true" outlineLevel="0" collapsed="false">
      <c r="A97" s="38" t="n">
        <v>93</v>
      </c>
      <c r="B97" s="47"/>
      <c r="C97" s="48"/>
      <c r="D97" s="49"/>
      <c r="E97" s="47"/>
      <c r="F97" s="49"/>
      <c r="G97" s="49"/>
      <c r="H97" s="49"/>
      <c r="I97" s="49"/>
      <c r="J97" s="50" t="str">
        <f aca="true">IF(AND(B97="",D97="",F97=""),"",IF(V97="Sí","✖️ Anulado",IF(O97&lt;&gt;"","📦 Entregado",IF(Q97="No","↩️ No aceptado",IF(N97&lt;&gt;"","✅ Listo para recoger",IF(Q97="Esperando","💬 Esperando su sí",IF(AND(L97&lt;&gt;"",TODAY()&gt;N(L97)),"🐢 Retrasado",IF(M97&lt;&gt;"","🔧 En marcha","📥 En cola"))))))))</f>
        <v/>
      </c>
      <c r="K97" s="51" t="str">
        <f aca="true">IF(OR(L97="",J97="",J97="✖️ Anulado",J97="↩️ No aceptado"),"",IF(N97&lt;&gt;"",IF(N97&gt;L97,N97-L97,""),IF(O97&lt;&gt;"",IF(O97&gt;L97,O97-L97,""),IF(TODAY()&gt;L97,TODAY()-L97,""))))</f>
        <v/>
      </c>
      <c r="L97" s="48"/>
      <c r="M97" s="48"/>
      <c r="N97" s="48"/>
      <c r="O97" s="48"/>
      <c r="P97" s="52"/>
      <c r="Q97" s="53"/>
      <c r="R97" s="52"/>
      <c r="S97" s="52"/>
      <c r="T97" s="48"/>
      <c r="U97" s="54" t="str">
        <f aca="false">IF(OR(J97="",J97="✖️ Anulado",J97="↩️ No aceptado",AND(T97&lt;&gt;"",T97&lt;&gt;"No")),"",IF(IF(R97&lt;&gt;"",N(R97),N(P97))-N(S97)&gt;0,IF(R97&lt;&gt;"",N(R97),N(P97))-N(S97),""))</f>
        <v/>
      </c>
      <c r="V97" s="53"/>
      <c r="W97" s="49"/>
    </row>
    <row r="98" customFormat="false" ht="21" hidden="false" customHeight="true" outlineLevel="0" collapsed="false">
      <c r="A98" s="38" t="n">
        <v>94</v>
      </c>
      <c r="B98" s="47"/>
      <c r="C98" s="48"/>
      <c r="D98" s="49"/>
      <c r="E98" s="47"/>
      <c r="F98" s="49"/>
      <c r="G98" s="49"/>
      <c r="H98" s="49"/>
      <c r="I98" s="49"/>
      <c r="J98" s="50" t="str">
        <f aca="true">IF(AND(B98="",D98="",F98=""),"",IF(V98="Sí","✖️ Anulado",IF(O98&lt;&gt;"","📦 Entregado",IF(Q98="No","↩️ No aceptado",IF(N98&lt;&gt;"","✅ Listo para recoger",IF(Q98="Esperando","💬 Esperando su sí",IF(AND(L98&lt;&gt;"",TODAY()&gt;N(L98)),"🐢 Retrasado",IF(M98&lt;&gt;"","🔧 En marcha","📥 En cola"))))))))</f>
        <v/>
      </c>
      <c r="K98" s="51" t="str">
        <f aca="true">IF(OR(L98="",J98="",J98="✖️ Anulado",J98="↩️ No aceptado"),"",IF(N98&lt;&gt;"",IF(N98&gt;L98,N98-L98,""),IF(O98&lt;&gt;"",IF(O98&gt;L98,O98-L98,""),IF(TODAY()&gt;L98,TODAY()-L98,""))))</f>
        <v/>
      </c>
      <c r="L98" s="48"/>
      <c r="M98" s="48"/>
      <c r="N98" s="48"/>
      <c r="O98" s="48"/>
      <c r="P98" s="52"/>
      <c r="Q98" s="53"/>
      <c r="R98" s="52"/>
      <c r="S98" s="52"/>
      <c r="T98" s="48"/>
      <c r="U98" s="54" t="str">
        <f aca="false">IF(OR(J98="",J98="✖️ Anulado",J98="↩️ No aceptado",AND(T98&lt;&gt;"",T98&lt;&gt;"No")),"",IF(IF(R98&lt;&gt;"",N(R98),N(P98))-N(S98)&gt;0,IF(R98&lt;&gt;"",N(R98),N(P98))-N(S98),""))</f>
        <v/>
      </c>
      <c r="V98" s="53"/>
      <c r="W98" s="49"/>
    </row>
    <row r="99" customFormat="false" ht="21" hidden="false" customHeight="true" outlineLevel="0" collapsed="false">
      <c r="A99" s="38" t="n">
        <v>95</v>
      </c>
      <c r="B99" s="47"/>
      <c r="C99" s="48"/>
      <c r="D99" s="49"/>
      <c r="E99" s="47"/>
      <c r="F99" s="49"/>
      <c r="G99" s="49"/>
      <c r="H99" s="49"/>
      <c r="I99" s="49"/>
      <c r="J99" s="50" t="str">
        <f aca="true">IF(AND(B99="",D99="",F99=""),"",IF(V99="Sí","✖️ Anulado",IF(O99&lt;&gt;"","📦 Entregado",IF(Q99="No","↩️ No aceptado",IF(N99&lt;&gt;"","✅ Listo para recoger",IF(Q99="Esperando","💬 Esperando su sí",IF(AND(L99&lt;&gt;"",TODAY()&gt;N(L99)),"🐢 Retrasado",IF(M99&lt;&gt;"","🔧 En marcha","📥 En cola"))))))))</f>
        <v/>
      </c>
      <c r="K99" s="51" t="str">
        <f aca="true">IF(OR(L99="",J99="",J99="✖️ Anulado",J99="↩️ No aceptado"),"",IF(N99&lt;&gt;"",IF(N99&gt;L99,N99-L99,""),IF(O99&lt;&gt;"",IF(O99&gt;L99,O99-L99,""),IF(TODAY()&gt;L99,TODAY()-L99,""))))</f>
        <v/>
      </c>
      <c r="L99" s="48"/>
      <c r="M99" s="48"/>
      <c r="N99" s="48"/>
      <c r="O99" s="48"/>
      <c r="P99" s="52"/>
      <c r="Q99" s="53"/>
      <c r="R99" s="52"/>
      <c r="S99" s="52"/>
      <c r="T99" s="48"/>
      <c r="U99" s="54" t="str">
        <f aca="false">IF(OR(J99="",J99="✖️ Anulado",J99="↩️ No aceptado",AND(T99&lt;&gt;"",T99&lt;&gt;"No")),"",IF(IF(R99&lt;&gt;"",N(R99),N(P99))-N(S99)&gt;0,IF(R99&lt;&gt;"",N(R99),N(P99))-N(S99),""))</f>
        <v/>
      </c>
      <c r="V99" s="53"/>
      <c r="W99" s="49"/>
    </row>
    <row r="100" customFormat="false" ht="21" hidden="false" customHeight="true" outlineLevel="0" collapsed="false">
      <c r="A100" s="38" t="n">
        <v>96</v>
      </c>
      <c r="B100" s="47"/>
      <c r="C100" s="48"/>
      <c r="D100" s="49"/>
      <c r="E100" s="47"/>
      <c r="F100" s="49"/>
      <c r="G100" s="49"/>
      <c r="H100" s="49"/>
      <c r="I100" s="49"/>
      <c r="J100" s="50" t="str">
        <f aca="true">IF(AND(B100="",D100="",F100=""),"",IF(V100="Sí","✖️ Anulado",IF(O100&lt;&gt;"","📦 Entregado",IF(Q100="No","↩️ No aceptado",IF(N100&lt;&gt;"","✅ Listo para recoger",IF(Q100="Esperando","💬 Esperando su sí",IF(AND(L100&lt;&gt;"",TODAY()&gt;N(L100)),"🐢 Retrasado",IF(M100&lt;&gt;"","🔧 En marcha","📥 En cola"))))))))</f>
        <v/>
      </c>
      <c r="K100" s="51" t="str">
        <f aca="true">IF(OR(L100="",J100="",J100="✖️ Anulado",J100="↩️ No aceptado"),"",IF(N100&lt;&gt;"",IF(N100&gt;L100,N100-L100,""),IF(O100&lt;&gt;"",IF(O100&gt;L100,O100-L100,""),IF(TODAY()&gt;L100,TODAY()-L100,""))))</f>
        <v/>
      </c>
      <c r="L100" s="48"/>
      <c r="M100" s="48"/>
      <c r="N100" s="48"/>
      <c r="O100" s="48"/>
      <c r="P100" s="52"/>
      <c r="Q100" s="53"/>
      <c r="R100" s="52"/>
      <c r="S100" s="52"/>
      <c r="T100" s="48"/>
      <c r="U100" s="54" t="str">
        <f aca="false">IF(OR(J100="",J100="✖️ Anulado",J100="↩️ No aceptado",AND(T100&lt;&gt;"",T100&lt;&gt;"No")),"",IF(IF(R100&lt;&gt;"",N(R100),N(P100))-N(S100)&gt;0,IF(R100&lt;&gt;"",N(R100),N(P100))-N(S100),""))</f>
        <v/>
      </c>
      <c r="V100" s="53"/>
      <c r="W100" s="49"/>
    </row>
    <row r="101" customFormat="false" ht="21" hidden="false" customHeight="true" outlineLevel="0" collapsed="false">
      <c r="A101" s="38" t="n">
        <v>97</v>
      </c>
      <c r="B101" s="47"/>
      <c r="C101" s="48"/>
      <c r="D101" s="49"/>
      <c r="E101" s="47"/>
      <c r="F101" s="49"/>
      <c r="G101" s="49"/>
      <c r="H101" s="49"/>
      <c r="I101" s="49"/>
      <c r="J101" s="50" t="str">
        <f aca="true">IF(AND(B101="",D101="",F101=""),"",IF(V101="Sí","✖️ Anulado",IF(O101&lt;&gt;"","📦 Entregado",IF(Q101="No","↩️ No aceptado",IF(N101&lt;&gt;"","✅ Listo para recoger",IF(Q101="Esperando","💬 Esperando su sí",IF(AND(L101&lt;&gt;"",TODAY()&gt;N(L101)),"🐢 Retrasado",IF(M101&lt;&gt;"","🔧 En marcha","📥 En cola"))))))))</f>
        <v/>
      </c>
      <c r="K101" s="51" t="str">
        <f aca="true">IF(OR(L101="",J101="",J101="✖️ Anulado",J101="↩️ No aceptado"),"",IF(N101&lt;&gt;"",IF(N101&gt;L101,N101-L101,""),IF(O101&lt;&gt;"",IF(O101&gt;L101,O101-L101,""),IF(TODAY()&gt;L101,TODAY()-L101,""))))</f>
        <v/>
      </c>
      <c r="L101" s="48"/>
      <c r="M101" s="48"/>
      <c r="N101" s="48"/>
      <c r="O101" s="48"/>
      <c r="P101" s="52"/>
      <c r="Q101" s="53"/>
      <c r="R101" s="52"/>
      <c r="S101" s="52"/>
      <c r="T101" s="48"/>
      <c r="U101" s="54" t="str">
        <f aca="false">IF(OR(J101="",J101="✖️ Anulado",J101="↩️ No aceptado",AND(T101&lt;&gt;"",T101&lt;&gt;"No")),"",IF(IF(R101&lt;&gt;"",N(R101),N(P101))-N(S101)&gt;0,IF(R101&lt;&gt;"",N(R101),N(P101))-N(S101),""))</f>
        <v/>
      </c>
      <c r="V101" s="53"/>
      <c r="W101" s="49"/>
    </row>
    <row r="102" customFormat="false" ht="21" hidden="false" customHeight="true" outlineLevel="0" collapsed="false">
      <c r="A102" s="38" t="n">
        <v>98</v>
      </c>
      <c r="B102" s="47"/>
      <c r="C102" s="48"/>
      <c r="D102" s="49"/>
      <c r="E102" s="47"/>
      <c r="F102" s="49"/>
      <c r="G102" s="49"/>
      <c r="H102" s="49"/>
      <c r="I102" s="49"/>
      <c r="J102" s="50" t="str">
        <f aca="true">IF(AND(B102="",D102="",F102=""),"",IF(V102="Sí","✖️ Anulado",IF(O102&lt;&gt;"","📦 Entregado",IF(Q102="No","↩️ No aceptado",IF(N102&lt;&gt;"","✅ Listo para recoger",IF(Q102="Esperando","💬 Esperando su sí",IF(AND(L102&lt;&gt;"",TODAY()&gt;N(L102)),"🐢 Retrasado",IF(M102&lt;&gt;"","🔧 En marcha","📥 En cola"))))))))</f>
        <v/>
      </c>
      <c r="K102" s="51" t="str">
        <f aca="true">IF(OR(L102="",J102="",J102="✖️ Anulado",J102="↩️ No aceptado"),"",IF(N102&lt;&gt;"",IF(N102&gt;L102,N102-L102,""),IF(O102&lt;&gt;"",IF(O102&gt;L102,O102-L102,""),IF(TODAY()&gt;L102,TODAY()-L102,""))))</f>
        <v/>
      </c>
      <c r="L102" s="48"/>
      <c r="M102" s="48"/>
      <c r="N102" s="48"/>
      <c r="O102" s="48"/>
      <c r="P102" s="52"/>
      <c r="Q102" s="53"/>
      <c r="R102" s="52"/>
      <c r="S102" s="52"/>
      <c r="T102" s="48"/>
      <c r="U102" s="54" t="str">
        <f aca="false">IF(OR(J102="",J102="✖️ Anulado",J102="↩️ No aceptado",AND(T102&lt;&gt;"",T102&lt;&gt;"No")),"",IF(IF(R102&lt;&gt;"",N(R102),N(P102))-N(S102)&gt;0,IF(R102&lt;&gt;"",N(R102),N(P102))-N(S102),""))</f>
        <v/>
      </c>
      <c r="V102" s="53"/>
      <c r="W102" s="49"/>
    </row>
    <row r="103" customFormat="false" ht="21" hidden="false" customHeight="true" outlineLevel="0" collapsed="false">
      <c r="A103" s="38" t="n">
        <v>99</v>
      </c>
      <c r="B103" s="47"/>
      <c r="C103" s="48"/>
      <c r="D103" s="49"/>
      <c r="E103" s="47"/>
      <c r="F103" s="49"/>
      <c r="G103" s="49"/>
      <c r="H103" s="49"/>
      <c r="I103" s="49"/>
      <c r="J103" s="50" t="str">
        <f aca="true">IF(AND(B103="",D103="",F103=""),"",IF(V103="Sí","✖️ Anulado",IF(O103&lt;&gt;"","📦 Entregado",IF(Q103="No","↩️ No aceptado",IF(N103&lt;&gt;"","✅ Listo para recoger",IF(Q103="Esperando","💬 Esperando su sí",IF(AND(L103&lt;&gt;"",TODAY()&gt;N(L103)),"🐢 Retrasado",IF(M103&lt;&gt;"","🔧 En marcha","📥 En cola"))))))))</f>
        <v/>
      </c>
      <c r="K103" s="51" t="str">
        <f aca="true">IF(OR(L103="",J103="",J103="✖️ Anulado",J103="↩️ No aceptado"),"",IF(N103&lt;&gt;"",IF(N103&gt;L103,N103-L103,""),IF(O103&lt;&gt;"",IF(O103&gt;L103,O103-L103,""),IF(TODAY()&gt;L103,TODAY()-L103,""))))</f>
        <v/>
      </c>
      <c r="L103" s="48"/>
      <c r="M103" s="48"/>
      <c r="N103" s="48"/>
      <c r="O103" s="48"/>
      <c r="P103" s="52"/>
      <c r="Q103" s="53"/>
      <c r="R103" s="52"/>
      <c r="S103" s="52"/>
      <c r="T103" s="48"/>
      <c r="U103" s="54" t="str">
        <f aca="false">IF(OR(J103="",J103="✖️ Anulado",J103="↩️ No aceptado",AND(T103&lt;&gt;"",T103&lt;&gt;"No")),"",IF(IF(R103&lt;&gt;"",N(R103),N(P103))-N(S103)&gt;0,IF(R103&lt;&gt;"",N(R103),N(P103))-N(S103),""))</f>
        <v/>
      </c>
      <c r="V103" s="53"/>
      <c r="W103" s="49"/>
    </row>
    <row r="104" customFormat="false" ht="21" hidden="false" customHeight="true" outlineLevel="0" collapsed="false">
      <c r="A104" s="38" t="n">
        <v>100</v>
      </c>
      <c r="B104" s="47"/>
      <c r="C104" s="48"/>
      <c r="D104" s="49"/>
      <c r="E104" s="47"/>
      <c r="F104" s="49"/>
      <c r="G104" s="49"/>
      <c r="H104" s="49"/>
      <c r="I104" s="49"/>
      <c r="J104" s="50" t="str">
        <f aca="true">IF(AND(B104="",D104="",F104=""),"",IF(V104="Sí","✖️ Anulado",IF(O104&lt;&gt;"","📦 Entregado",IF(Q104="No","↩️ No aceptado",IF(N104&lt;&gt;"","✅ Listo para recoger",IF(Q104="Esperando","💬 Esperando su sí",IF(AND(L104&lt;&gt;"",TODAY()&gt;N(L104)),"🐢 Retrasado",IF(M104&lt;&gt;"","🔧 En marcha","📥 En cola"))))))))</f>
        <v/>
      </c>
      <c r="K104" s="51" t="str">
        <f aca="true">IF(OR(L104="",J104="",J104="✖️ Anulado",J104="↩️ No aceptado"),"",IF(N104&lt;&gt;"",IF(N104&gt;L104,N104-L104,""),IF(O104&lt;&gt;"",IF(O104&gt;L104,O104-L104,""),IF(TODAY()&gt;L104,TODAY()-L104,""))))</f>
        <v/>
      </c>
      <c r="L104" s="48"/>
      <c r="M104" s="48"/>
      <c r="N104" s="48"/>
      <c r="O104" s="48"/>
      <c r="P104" s="52"/>
      <c r="Q104" s="53"/>
      <c r="R104" s="52"/>
      <c r="S104" s="52"/>
      <c r="T104" s="48"/>
      <c r="U104" s="54" t="str">
        <f aca="false">IF(OR(J104="",J104="✖️ Anulado",J104="↩️ No aceptado",AND(T104&lt;&gt;"",T104&lt;&gt;"No")),"",IF(IF(R104&lt;&gt;"",N(R104),N(P104))-N(S104)&gt;0,IF(R104&lt;&gt;"",N(R104),N(P104))-N(S104),""))</f>
        <v/>
      </c>
      <c r="V104" s="53"/>
      <c r="W104" s="49"/>
    </row>
    <row r="105" customFormat="false" ht="21" hidden="false" customHeight="true" outlineLevel="0" collapsed="false">
      <c r="A105" s="38" t="n">
        <v>101</v>
      </c>
      <c r="B105" s="47"/>
      <c r="C105" s="48"/>
      <c r="D105" s="49"/>
      <c r="E105" s="47"/>
      <c r="F105" s="49"/>
      <c r="G105" s="49"/>
      <c r="H105" s="49"/>
      <c r="I105" s="49"/>
      <c r="J105" s="50" t="str">
        <f aca="true">IF(AND(B105="",D105="",F105=""),"",IF(V105="Sí","✖️ Anulado",IF(O105&lt;&gt;"","📦 Entregado",IF(Q105="No","↩️ No aceptado",IF(N105&lt;&gt;"","✅ Listo para recoger",IF(Q105="Esperando","💬 Esperando su sí",IF(AND(L105&lt;&gt;"",TODAY()&gt;N(L105)),"🐢 Retrasado",IF(M105&lt;&gt;"","🔧 En marcha","📥 En cola"))))))))</f>
        <v/>
      </c>
      <c r="K105" s="51" t="str">
        <f aca="true">IF(OR(L105="",J105="",J105="✖️ Anulado",J105="↩️ No aceptado"),"",IF(N105&lt;&gt;"",IF(N105&gt;L105,N105-L105,""),IF(O105&lt;&gt;"",IF(O105&gt;L105,O105-L105,""),IF(TODAY()&gt;L105,TODAY()-L105,""))))</f>
        <v/>
      </c>
      <c r="L105" s="48"/>
      <c r="M105" s="48"/>
      <c r="N105" s="48"/>
      <c r="O105" s="48"/>
      <c r="P105" s="52"/>
      <c r="Q105" s="53"/>
      <c r="R105" s="52"/>
      <c r="S105" s="52"/>
      <c r="T105" s="48"/>
      <c r="U105" s="54" t="str">
        <f aca="false">IF(OR(J105="",J105="✖️ Anulado",J105="↩️ No aceptado",AND(T105&lt;&gt;"",T105&lt;&gt;"No")),"",IF(IF(R105&lt;&gt;"",N(R105),N(P105))-N(S105)&gt;0,IF(R105&lt;&gt;"",N(R105),N(P105))-N(S105),""))</f>
        <v/>
      </c>
      <c r="V105" s="53"/>
      <c r="W105" s="49"/>
    </row>
    <row r="106" customFormat="false" ht="21" hidden="false" customHeight="true" outlineLevel="0" collapsed="false">
      <c r="A106" s="38" t="n">
        <v>102</v>
      </c>
      <c r="B106" s="47"/>
      <c r="C106" s="48"/>
      <c r="D106" s="49"/>
      <c r="E106" s="47"/>
      <c r="F106" s="49"/>
      <c r="G106" s="49"/>
      <c r="H106" s="49"/>
      <c r="I106" s="49"/>
      <c r="J106" s="50" t="str">
        <f aca="true">IF(AND(B106="",D106="",F106=""),"",IF(V106="Sí","✖️ Anulado",IF(O106&lt;&gt;"","📦 Entregado",IF(Q106="No","↩️ No aceptado",IF(N106&lt;&gt;"","✅ Listo para recoger",IF(Q106="Esperando","💬 Esperando su sí",IF(AND(L106&lt;&gt;"",TODAY()&gt;N(L106)),"🐢 Retrasado",IF(M106&lt;&gt;"","🔧 En marcha","📥 En cola"))))))))</f>
        <v/>
      </c>
      <c r="K106" s="51" t="str">
        <f aca="true">IF(OR(L106="",J106="",J106="✖️ Anulado",J106="↩️ No aceptado"),"",IF(N106&lt;&gt;"",IF(N106&gt;L106,N106-L106,""),IF(O106&lt;&gt;"",IF(O106&gt;L106,O106-L106,""),IF(TODAY()&gt;L106,TODAY()-L106,""))))</f>
        <v/>
      </c>
      <c r="L106" s="48"/>
      <c r="M106" s="48"/>
      <c r="N106" s="48"/>
      <c r="O106" s="48"/>
      <c r="P106" s="52"/>
      <c r="Q106" s="53"/>
      <c r="R106" s="52"/>
      <c r="S106" s="52"/>
      <c r="T106" s="48"/>
      <c r="U106" s="54" t="str">
        <f aca="false">IF(OR(J106="",J106="✖️ Anulado",J106="↩️ No aceptado",AND(T106&lt;&gt;"",T106&lt;&gt;"No")),"",IF(IF(R106&lt;&gt;"",N(R106),N(P106))-N(S106)&gt;0,IF(R106&lt;&gt;"",N(R106),N(P106))-N(S106),""))</f>
        <v/>
      </c>
      <c r="V106" s="53"/>
      <c r="W106" s="49"/>
    </row>
    <row r="107" customFormat="false" ht="21" hidden="false" customHeight="true" outlineLevel="0" collapsed="false">
      <c r="A107" s="38" t="n">
        <v>103</v>
      </c>
      <c r="B107" s="47"/>
      <c r="C107" s="48"/>
      <c r="D107" s="49"/>
      <c r="E107" s="47"/>
      <c r="F107" s="49"/>
      <c r="G107" s="49"/>
      <c r="H107" s="49"/>
      <c r="I107" s="49"/>
      <c r="J107" s="50" t="str">
        <f aca="true">IF(AND(B107="",D107="",F107=""),"",IF(V107="Sí","✖️ Anulado",IF(O107&lt;&gt;"","📦 Entregado",IF(Q107="No","↩️ No aceptado",IF(N107&lt;&gt;"","✅ Listo para recoger",IF(Q107="Esperando","💬 Esperando su sí",IF(AND(L107&lt;&gt;"",TODAY()&gt;N(L107)),"🐢 Retrasado",IF(M107&lt;&gt;"","🔧 En marcha","📥 En cola"))))))))</f>
        <v/>
      </c>
      <c r="K107" s="51" t="str">
        <f aca="true">IF(OR(L107="",J107="",J107="✖️ Anulado",J107="↩️ No aceptado"),"",IF(N107&lt;&gt;"",IF(N107&gt;L107,N107-L107,""),IF(O107&lt;&gt;"",IF(O107&gt;L107,O107-L107,""),IF(TODAY()&gt;L107,TODAY()-L107,""))))</f>
        <v/>
      </c>
      <c r="L107" s="48"/>
      <c r="M107" s="48"/>
      <c r="N107" s="48"/>
      <c r="O107" s="48"/>
      <c r="P107" s="52"/>
      <c r="Q107" s="53"/>
      <c r="R107" s="52"/>
      <c r="S107" s="52"/>
      <c r="T107" s="48"/>
      <c r="U107" s="54" t="str">
        <f aca="false">IF(OR(J107="",J107="✖️ Anulado",J107="↩️ No aceptado",AND(T107&lt;&gt;"",T107&lt;&gt;"No")),"",IF(IF(R107&lt;&gt;"",N(R107),N(P107))-N(S107)&gt;0,IF(R107&lt;&gt;"",N(R107),N(P107))-N(S107),""))</f>
        <v/>
      </c>
      <c r="V107" s="53"/>
      <c r="W107" s="49"/>
    </row>
    <row r="108" customFormat="false" ht="21" hidden="false" customHeight="true" outlineLevel="0" collapsed="false">
      <c r="A108" s="38" t="n">
        <v>104</v>
      </c>
      <c r="B108" s="47"/>
      <c r="C108" s="48"/>
      <c r="D108" s="49"/>
      <c r="E108" s="47"/>
      <c r="F108" s="49"/>
      <c r="G108" s="49"/>
      <c r="H108" s="49"/>
      <c r="I108" s="49"/>
      <c r="J108" s="50" t="str">
        <f aca="true">IF(AND(B108="",D108="",F108=""),"",IF(V108="Sí","✖️ Anulado",IF(O108&lt;&gt;"","📦 Entregado",IF(Q108="No","↩️ No aceptado",IF(N108&lt;&gt;"","✅ Listo para recoger",IF(Q108="Esperando","💬 Esperando su sí",IF(AND(L108&lt;&gt;"",TODAY()&gt;N(L108)),"🐢 Retrasado",IF(M108&lt;&gt;"","🔧 En marcha","📥 En cola"))))))))</f>
        <v/>
      </c>
      <c r="K108" s="51" t="str">
        <f aca="true">IF(OR(L108="",J108="",J108="✖️ Anulado",J108="↩️ No aceptado"),"",IF(N108&lt;&gt;"",IF(N108&gt;L108,N108-L108,""),IF(O108&lt;&gt;"",IF(O108&gt;L108,O108-L108,""),IF(TODAY()&gt;L108,TODAY()-L108,""))))</f>
        <v/>
      </c>
      <c r="L108" s="48"/>
      <c r="M108" s="48"/>
      <c r="N108" s="48"/>
      <c r="O108" s="48"/>
      <c r="P108" s="52"/>
      <c r="Q108" s="53"/>
      <c r="R108" s="52"/>
      <c r="S108" s="52"/>
      <c r="T108" s="48"/>
      <c r="U108" s="54" t="str">
        <f aca="false">IF(OR(J108="",J108="✖️ Anulado",J108="↩️ No aceptado",AND(T108&lt;&gt;"",T108&lt;&gt;"No")),"",IF(IF(R108&lt;&gt;"",N(R108),N(P108))-N(S108)&gt;0,IF(R108&lt;&gt;"",N(R108),N(P108))-N(S108),""))</f>
        <v/>
      </c>
      <c r="V108" s="53"/>
      <c r="W108" s="49"/>
    </row>
    <row r="109" customFormat="false" ht="21" hidden="false" customHeight="true" outlineLevel="0" collapsed="false">
      <c r="A109" s="38" t="n">
        <v>105</v>
      </c>
      <c r="B109" s="47"/>
      <c r="C109" s="48"/>
      <c r="D109" s="49"/>
      <c r="E109" s="47"/>
      <c r="F109" s="49"/>
      <c r="G109" s="49"/>
      <c r="H109" s="49"/>
      <c r="I109" s="49"/>
      <c r="J109" s="50" t="str">
        <f aca="true">IF(AND(B109="",D109="",F109=""),"",IF(V109="Sí","✖️ Anulado",IF(O109&lt;&gt;"","📦 Entregado",IF(Q109="No","↩️ No aceptado",IF(N109&lt;&gt;"","✅ Listo para recoger",IF(Q109="Esperando","💬 Esperando su sí",IF(AND(L109&lt;&gt;"",TODAY()&gt;N(L109)),"🐢 Retrasado",IF(M109&lt;&gt;"","🔧 En marcha","📥 En cola"))))))))</f>
        <v/>
      </c>
      <c r="K109" s="51" t="str">
        <f aca="true">IF(OR(L109="",J109="",J109="✖️ Anulado",J109="↩️ No aceptado"),"",IF(N109&lt;&gt;"",IF(N109&gt;L109,N109-L109,""),IF(O109&lt;&gt;"",IF(O109&gt;L109,O109-L109,""),IF(TODAY()&gt;L109,TODAY()-L109,""))))</f>
        <v/>
      </c>
      <c r="L109" s="48"/>
      <c r="M109" s="48"/>
      <c r="N109" s="48"/>
      <c r="O109" s="48"/>
      <c r="P109" s="52"/>
      <c r="Q109" s="53"/>
      <c r="R109" s="52"/>
      <c r="S109" s="52"/>
      <c r="T109" s="48"/>
      <c r="U109" s="54" t="str">
        <f aca="false">IF(OR(J109="",J109="✖️ Anulado",J109="↩️ No aceptado",AND(T109&lt;&gt;"",T109&lt;&gt;"No")),"",IF(IF(R109&lt;&gt;"",N(R109),N(P109))-N(S109)&gt;0,IF(R109&lt;&gt;"",N(R109),N(P109))-N(S109),""))</f>
        <v/>
      </c>
      <c r="V109" s="53"/>
      <c r="W109" s="49"/>
    </row>
    <row r="110" customFormat="false" ht="21" hidden="false" customHeight="true" outlineLevel="0" collapsed="false">
      <c r="A110" s="38" t="n">
        <v>106</v>
      </c>
      <c r="B110" s="47"/>
      <c r="C110" s="48"/>
      <c r="D110" s="49"/>
      <c r="E110" s="47"/>
      <c r="F110" s="49"/>
      <c r="G110" s="49"/>
      <c r="H110" s="49"/>
      <c r="I110" s="49"/>
      <c r="J110" s="50" t="str">
        <f aca="true">IF(AND(B110="",D110="",F110=""),"",IF(V110="Sí","✖️ Anulado",IF(O110&lt;&gt;"","📦 Entregado",IF(Q110="No","↩️ No aceptado",IF(N110&lt;&gt;"","✅ Listo para recoger",IF(Q110="Esperando","💬 Esperando su sí",IF(AND(L110&lt;&gt;"",TODAY()&gt;N(L110)),"🐢 Retrasado",IF(M110&lt;&gt;"","🔧 En marcha","📥 En cola"))))))))</f>
        <v/>
      </c>
      <c r="K110" s="51" t="str">
        <f aca="true">IF(OR(L110="",J110="",J110="✖️ Anulado",J110="↩️ No aceptado"),"",IF(N110&lt;&gt;"",IF(N110&gt;L110,N110-L110,""),IF(O110&lt;&gt;"",IF(O110&gt;L110,O110-L110,""),IF(TODAY()&gt;L110,TODAY()-L110,""))))</f>
        <v/>
      </c>
      <c r="L110" s="48"/>
      <c r="M110" s="48"/>
      <c r="N110" s="48"/>
      <c r="O110" s="48"/>
      <c r="P110" s="52"/>
      <c r="Q110" s="53"/>
      <c r="R110" s="52"/>
      <c r="S110" s="52"/>
      <c r="T110" s="48"/>
      <c r="U110" s="54" t="str">
        <f aca="false">IF(OR(J110="",J110="✖️ Anulado",J110="↩️ No aceptado",AND(T110&lt;&gt;"",T110&lt;&gt;"No")),"",IF(IF(R110&lt;&gt;"",N(R110),N(P110))-N(S110)&gt;0,IF(R110&lt;&gt;"",N(R110),N(P110))-N(S110),""))</f>
        <v/>
      </c>
      <c r="V110" s="53"/>
      <c r="W110" s="49"/>
    </row>
    <row r="111" customFormat="false" ht="21" hidden="false" customHeight="true" outlineLevel="0" collapsed="false">
      <c r="A111" s="38" t="n">
        <v>107</v>
      </c>
      <c r="B111" s="47"/>
      <c r="C111" s="48"/>
      <c r="D111" s="49"/>
      <c r="E111" s="47"/>
      <c r="F111" s="49"/>
      <c r="G111" s="49"/>
      <c r="H111" s="49"/>
      <c r="I111" s="49"/>
      <c r="J111" s="50" t="str">
        <f aca="true">IF(AND(B111="",D111="",F111=""),"",IF(V111="Sí","✖️ Anulado",IF(O111&lt;&gt;"","📦 Entregado",IF(Q111="No","↩️ No aceptado",IF(N111&lt;&gt;"","✅ Listo para recoger",IF(Q111="Esperando","💬 Esperando su sí",IF(AND(L111&lt;&gt;"",TODAY()&gt;N(L111)),"🐢 Retrasado",IF(M111&lt;&gt;"","🔧 En marcha","📥 En cola"))))))))</f>
        <v/>
      </c>
      <c r="K111" s="51" t="str">
        <f aca="true">IF(OR(L111="",J111="",J111="✖️ Anulado",J111="↩️ No aceptado"),"",IF(N111&lt;&gt;"",IF(N111&gt;L111,N111-L111,""),IF(O111&lt;&gt;"",IF(O111&gt;L111,O111-L111,""),IF(TODAY()&gt;L111,TODAY()-L111,""))))</f>
        <v/>
      </c>
      <c r="L111" s="48"/>
      <c r="M111" s="48"/>
      <c r="N111" s="48"/>
      <c r="O111" s="48"/>
      <c r="P111" s="52"/>
      <c r="Q111" s="53"/>
      <c r="R111" s="52"/>
      <c r="S111" s="52"/>
      <c r="T111" s="48"/>
      <c r="U111" s="54" t="str">
        <f aca="false">IF(OR(J111="",J111="✖️ Anulado",J111="↩️ No aceptado",AND(T111&lt;&gt;"",T111&lt;&gt;"No")),"",IF(IF(R111&lt;&gt;"",N(R111),N(P111))-N(S111)&gt;0,IF(R111&lt;&gt;"",N(R111),N(P111))-N(S111),""))</f>
        <v/>
      </c>
      <c r="V111" s="53"/>
      <c r="W111" s="49"/>
    </row>
    <row r="112" customFormat="false" ht="21" hidden="false" customHeight="true" outlineLevel="0" collapsed="false">
      <c r="A112" s="38" t="n">
        <v>108</v>
      </c>
      <c r="B112" s="47"/>
      <c r="C112" s="48"/>
      <c r="D112" s="49"/>
      <c r="E112" s="47"/>
      <c r="F112" s="49"/>
      <c r="G112" s="49"/>
      <c r="H112" s="49"/>
      <c r="I112" s="49"/>
      <c r="J112" s="50" t="str">
        <f aca="true">IF(AND(B112="",D112="",F112=""),"",IF(V112="Sí","✖️ Anulado",IF(O112&lt;&gt;"","📦 Entregado",IF(Q112="No","↩️ No aceptado",IF(N112&lt;&gt;"","✅ Listo para recoger",IF(Q112="Esperando","💬 Esperando su sí",IF(AND(L112&lt;&gt;"",TODAY()&gt;N(L112)),"🐢 Retrasado",IF(M112&lt;&gt;"","🔧 En marcha","📥 En cola"))))))))</f>
        <v/>
      </c>
      <c r="K112" s="51" t="str">
        <f aca="true">IF(OR(L112="",J112="",J112="✖️ Anulado",J112="↩️ No aceptado"),"",IF(N112&lt;&gt;"",IF(N112&gt;L112,N112-L112,""),IF(O112&lt;&gt;"",IF(O112&gt;L112,O112-L112,""),IF(TODAY()&gt;L112,TODAY()-L112,""))))</f>
        <v/>
      </c>
      <c r="L112" s="48"/>
      <c r="M112" s="48"/>
      <c r="N112" s="48"/>
      <c r="O112" s="48"/>
      <c r="P112" s="52"/>
      <c r="Q112" s="53"/>
      <c r="R112" s="52"/>
      <c r="S112" s="52"/>
      <c r="T112" s="48"/>
      <c r="U112" s="54" t="str">
        <f aca="false">IF(OR(J112="",J112="✖️ Anulado",J112="↩️ No aceptado",AND(T112&lt;&gt;"",T112&lt;&gt;"No")),"",IF(IF(R112&lt;&gt;"",N(R112),N(P112))-N(S112)&gt;0,IF(R112&lt;&gt;"",N(R112),N(P112))-N(S112),""))</f>
        <v/>
      </c>
      <c r="V112" s="53"/>
      <c r="W112" s="49"/>
    </row>
    <row r="113" customFormat="false" ht="21" hidden="false" customHeight="true" outlineLevel="0" collapsed="false">
      <c r="A113" s="38" t="n">
        <v>109</v>
      </c>
      <c r="B113" s="47"/>
      <c r="C113" s="48"/>
      <c r="D113" s="49"/>
      <c r="E113" s="47"/>
      <c r="F113" s="49"/>
      <c r="G113" s="49"/>
      <c r="H113" s="49"/>
      <c r="I113" s="49"/>
      <c r="J113" s="50" t="str">
        <f aca="true">IF(AND(B113="",D113="",F113=""),"",IF(V113="Sí","✖️ Anulado",IF(O113&lt;&gt;"","📦 Entregado",IF(Q113="No","↩️ No aceptado",IF(N113&lt;&gt;"","✅ Listo para recoger",IF(Q113="Esperando","💬 Esperando su sí",IF(AND(L113&lt;&gt;"",TODAY()&gt;N(L113)),"🐢 Retrasado",IF(M113&lt;&gt;"","🔧 En marcha","📥 En cola"))))))))</f>
        <v/>
      </c>
      <c r="K113" s="51" t="str">
        <f aca="true">IF(OR(L113="",J113="",J113="✖️ Anulado",J113="↩️ No aceptado"),"",IF(N113&lt;&gt;"",IF(N113&gt;L113,N113-L113,""),IF(O113&lt;&gt;"",IF(O113&gt;L113,O113-L113,""),IF(TODAY()&gt;L113,TODAY()-L113,""))))</f>
        <v/>
      </c>
      <c r="L113" s="48"/>
      <c r="M113" s="48"/>
      <c r="N113" s="48"/>
      <c r="O113" s="48"/>
      <c r="P113" s="52"/>
      <c r="Q113" s="53"/>
      <c r="R113" s="52"/>
      <c r="S113" s="52"/>
      <c r="T113" s="48"/>
      <c r="U113" s="54" t="str">
        <f aca="false">IF(OR(J113="",J113="✖️ Anulado",J113="↩️ No aceptado",AND(T113&lt;&gt;"",T113&lt;&gt;"No")),"",IF(IF(R113&lt;&gt;"",N(R113),N(P113))-N(S113)&gt;0,IF(R113&lt;&gt;"",N(R113),N(P113))-N(S113),""))</f>
        <v/>
      </c>
      <c r="V113" s="53"/>
      <c r="W113" s="49"/>
    </row>
    <row r="114" customFormat="false" ht="21" hidden="false" customHeight="true" outlineLevel="0" collapsed="false">
      <c r="A114" s="38" t="n">
        <v>110</v>
      </c>
      <c r="B114" s="47"/>
      <c r="C114" s="48"/>
      <c r="D114" s="49"/>
      <c r="E114" s="47"/>
      <c r="F114" s="49"/>
      <c r="G114" s="49"/>
      <c r="H114" s="49"/>
      <c r="I114" s="49"/>
      <c r="J114" s="50" t="str">
        <f aca="true">IF(AND(B114="",D114="",F114=""),"",IF(V114="Sí","✖️ Anulado",IF(O114&lt;&gt;"","📦 Entregado",IF(Q114="No","↩️ No aceptado",IF(N114&lt;&gt;"","✅ Listo para recoger",IF(Q114="Esperando","💬 Esperando su sí",IF(AND(L114&lt;&gt;"",TODAY()&gt;N(L114)),"🐢 Retrasado",IF(M114&lt;&gt;"","🔧 En marcha","📥 En cola"))))))))</f>
        <v/>
      </c>
      <c r="K114" s="51" t="str">
        <f aca="true">IF(OR(L114="",J114="",J114="✖️ Anulado",J114="↩️ No aceptado"),"",IF(N114&lt;&gt;"",IF(N114&gt;L114,N114-L114,""),IF(O114&lt;&gt;"",IF(O114&gt;L114,O114-L114,""),IF(TODAY()&gt;L114,TODAY()-L114,""))))</f>
        <v/>
      </c>
      <c r="L114" s="48"/>
      <c r="M114" s="48"/>
      <c r="N114" s="48"/>
      <c r="O114" s="48"/>
      <c r="P114" s="52"/>
      <c r="Q114" s="53"/>
      <c r="R114" s="52"/>
      <c r="S114" s="52"/>
      <c r="T114" s="48"/>
      <c r="U114" s="54" t="str">
        <f aca="false">IF(OR(J114="",J114="✖️ Anulado",J114="↩️ No aceptado",AND(T114&lt;&gt;"",T114&lt;&gt;"No")),"",IF(IF(R114&lt;&gt;"",N(R114),N(P114))-N(S114)&gt;0,IF(R114&lt;&gt;"",N(R114),N(P114))-N(S114),""))</f>
        <v/>
      </c>
      <c r="V114" s="53"/>
      <c r="W114" s="49"/>
    </row>
    <row r="115" customFormat="false" ht="21" hidden="false" customHeight="true" outlineLevel="0" collapsed="false">
      <c r="A115" s="38" t="n">
        <v>111</v>
      </c>
      <c r="B115" s="47"/>
      <c r="C115" s="48"/>
      <c r="D115" s="49"/>
      <c r="E115" s="47"/>
      <c r="F115" s="49"/>
      <c r="G115" s="49"/>
      <c r="H115" s="49"/>
      <c r="I115" s="49"/>
      <c r="J115" s="50" t="str">
        <f aca="true">IF(AND(B115="",D115="",F115=""),"",IF(V115="Sí","✖️ Anulado",IF(O115&lt;&gt;"","📦 Entregado",IF(Q115="No","↩️ No aceptado",IF(N115&lt;&gt;"","✅ Listo para recoger",IF(Q115="Esperando","💬 Esperando su sí",IF(AND(L115&lt;&gt;"",TODAY()&gt;N(L115)),"🐢 Retrasado",IF(M115&lt;&gt;"","🔧 En marcha","📥 En cola"))))))))</f>
        <v/>
      </c>
      <c r="K115" s="51" t="str">
        <f aca="true">IF(OR(L115="",J115="",J115="✖️ Anulado",J115="↩️ No aceptado"),"",IF(N115&lt;&gt;"",IF(N115&gt;L115,N115-L115,""),IF(O115&lt;&gt;"",IF(O115&gt;L115,O115-L115,""),IF(TODAY()&gt;L115,TODAY()-L115,""))))</f>
        <v/>
      </c>
      <c r="L115" s="48"/>
      <c r="M115" s="48"/>
      <c r="N115" s="48"/>
      <c r="O115" s="48"/>
      <c r="P115" s="52"/>
      <c r="Q115" s="53"/>
      <c r="R115" s="52"/>
      <c r="S115" s="52"/>
      <c r="T115" s="48"/>
      <c r="U115" s="54" t="str">
        <f aca="false">IF(OR(J115="",J115="✖️ Anulado",J115="↩️ No aceptado",AND(T115&lt;&gt;"",T115&lt;&gt;"No")),"",IF(IF(R115&lt;&gt;"",N(R115),N(P115))-N(S115)&gt;0,IF(R115&lt;&gt;"",N(R115),N(P115))-N(S115),""))</f>
        <v/>
      </c>
      <c r="V115" s="53"/>
      <c r="W115" s="49"/>
    </row>
    <row r="116" customFormat="false" ht="21" hidden="false" customHeight="true" outlineLevel="0" collapsed="false">
      <c r="A116" s="38" t="n">
        <v>112</v>
      </c>
      <c r="B116" s="47"/>
      <c r="C116" s="48"/>
      <c r="D116" s="49"/>
      <c r="E116" s="47"/>
      <c r="F116" s="49"/>
      <c r="G116" s="49"/>
      <c r="H116" s="49"/>
      <c r="I116" s="49"/>
      <c r="J116" s="50" t="str">
        <f aca="true">IF(AND(B116="",D116="",F116=""),"",IF(V116="Sí","✖️ Anulado",IF(O116&lt;&gt;"","📦 Entregado",IF(Q116="No","↩️ No aceptado",IF(N116&lt;&gt;"","✅ Listo para recoger",IF(Q116="Esperando","💬 Esperando su sí",IF(AND(L116&lt;&gt;"",TODAY()&gt;N(L116)),"🐢 Retrasado",IF(M116&lt;&gt;"","🔧 En marcha","📥 En cola"))))))))</f>
        <v/>
      </c>
      <c r="K116" s="51" t="str">
        <f aca="true">IF(OR(L116="",J116="",J116="✖️ Anulado",J116="↩️ No aceptado"),"",IF(N116&lt;&gt;"",IF(N116&gt;L116,N116-L116,""),IF(O116&lt;&gt;"",IF(O116&gt;L116,O116-L116,""),IF(TODAY()&gt;L116,TODAY()-L116,""))))</f>
        <v/>
      </c>
      <c r="L116" s="48"/>
      <c r="M116" s="48"/>
      <c r="N116" s="48"/>
      <c r="O116" s="48"/>
      <c r="P116" s="52"/>
      <c r="Q116" s="53"/>
      <c r="R116" s="52"/>
      <c r="S116" s="52"/>
      <c r="T116" s="48"/>
      <c r="U116" s="54" t="str">
        <f aca="false">IF(OR(J116="",J116="✖️ Anulado",J116="↩️ No aceptado",AND(T116&lt;&gt;"",T116&lt;&gt;"No")),"",IF(IF(R116&lt;&gt;"",N(R116),N(P116))-N(S116)&gt;0,IF(R116&lt;&gt;"",N(R116),N(P116))-N(S116),""))</f>
        <v/>
      </c>
      <c r="V116" s="53"/>
      <c r="W116" s="49"/>
    </row>
    <row r="117" customFormat="false" ht="21" hidden="false" customHeight="true" outlineLevel="0" collapsed="false">
      <c r="A117" s="38" t="n">
        <v>113</v>
      </c>
      <c r="B117" s="47"/>
      <c r="C117" s="48"/>
      <c r="D117" s="49"/>
      <c r="E117" s="47"/>
      <c r="F117" s="49"/>
      <c r="G117" s="49"/>
      <c r="H117" s="49"/>
      <c r="I117" s="49"/>
      <c r="J117" s="50" t="str">
        <f aca="true">IF(AND(B117="",D117="",F117=""),"",IF(V117="Sí","✖️ Anulado",IF(O117&lt;&gt;"","📦 Entregado",IF(Q117="No","↩️ No aceptado",IF(N117&lt;&gt;"","✅ Listo para recoger",IF(Q117="Esperando","💬 Esperando su sí",IF(AND(L117&lt;&gt;"",TODAY()&gt;N(L117)),"🐢 Retrasado",IF(M117&lt;&gt;"","🔧 En marcha","📥 En cola"))))))))</f>
        <v/>
      </c>
      <c r="K117" s="51" t="str">
        <f aca="true">IF(OR(L117="",J117="",J117="✖️ Anulado",J117="↩️ No aceptado"),"",IF(N117&lt;&gt;"",IF(N117&gt;L117,N117-L117,""),IF(O117&lt;&gt;"",IF(O117&gt;L117,O117-L117,""),IF(TODAY()&gt;L117,TODAY()-L117,""))))</f>
        <v/>
      </c>
      <c r="L117" s="48"/>
      <c r="M117" s="48"/>
      <c r="N117" s="48"/>
      <c r="O117" s="48"/>
      <c r="P117" s="52"/>
      <c r="Q117" s="53"/>
      <c r="R117" s="52"/>
      <c r="S117" s="52"/>
      <c r="T117" s="48"/>
      <c r="U117" s="54" t="str">
        <f aca="false">IF(OR(J117="",J117="✖️ Anulado",J117="↩️ No aceptado",AND(T117&lt;&gt;"",T117&lt;&gt;"No")),"",IF(IF(R117&lt;&gt;"",N(R117),N(P117))-N(S117)&gt;0,IF(R117&lt;&gt;"",N(R117),N(P117))-N(S117),""))</f>
        <v/>
      </c>
      <c r="V117" s="53"/>
      <c r="W117" s="49"/>
    </row>
    <row r="118" customFormat="false" ht="21" hidden="false" customHeight="true" outlineLevel="0" collapsed="false">
      <c r="A118" s="38" t="n">
        <v>114</v>
      </c>
      <c r="B118" s="47"/>
      <c r="C118" s="48"/>
      <c r="D118" s="49"/>
      <c r="E118" s="47"/>
      <c r="F118" s="49"/>
      <c r="G118" s="49"/>
      <c r="H118" s="49"/>
      <c r="I118" s="49"/>
      <c r="J118" s="50" t="str">
        <f aca="true">IF(AND(B118="",D118="",F118=""),"",IF(V118="Sí","✖️ Anulado",IF(O118&lt;&gt;"","📦 Entregado",IF(Q118="No","↩️ No aceptado",IF(N118&lt;&gt;"","✅ Listo para recoger",IF(Q118="Esperando","💬 Esperando su sí",IF(AND(L118&lt;&gt;"",TODAY()&gt;N(L118)),"🐢 Retrasado",IF(M118&lt;&gt;"","🔧 En marcha","📥 En cola"))))))))</f>
        <v/>
      </c>
      <c r="K118" s="51" t="str">
        <f aca="true">IF(OR(L118="",J118="",J118="✖️ Anulado",J118="↩️ No aceptado"),"",IF(N118&lt;&gt;"",IF(N118&gt;L118,N118-L118,""),IF(O118&lt;&gt;"",IF(O118&gt;L118,O118-L118,""),IF(TODAY()&gt;L118,TODAY()-L118,""))))</f>
        <v/>
      </c>
      <c r="L118" s="48"/>
      <c r="M118" s="48"/>
      <c r="N118" s="48"/>
      <c r="O118" s="48"/>
      <c r="P118" s="52"/>
      <c r="Q118" s="53"/>
      <c r="R118" s="52"/>
      <c r="S118" s="52"/>
      <c r="T118" s="48"/>
      <c r="U118" s="54" t="str">
        <f aca="false">IF(OR(J118="",J118="✖️ Anulado",J118="↩️ No aceptado",AND(T118&lt;&gt;"",T118&lt;&gt;"No")),"",IF(IF(R118&lt;&gt;"",N(R118),N(P118))-N(S118)&gt;0,IF(R118&lt;&gt;"",N(R118),N(P118))-N(S118),""))</f>
        <v/>
      </c>
      <c r="V118" s="53"/>
      <c r="W118" s="49"/>
    </row>
    <row r="119" customFormat="false" ht="21" hidden="false" customHeight="true" outlineLevel="0" collapsed="false">
      <c r="A119" s="38" t="n">
        <v>115</v>
      </c>
      <c r="B119" s="47"/>
      <c r="C119" s="48"/>
      <c r="D119" s="49"/>
      <c r="E119" s="47"/>
      <c r="F119" s="49"/>
      <c r="G119" s="49"/>
      <c r="H119" s="49"/>
      <c r="I119" s="49"/>
      <c r="J119" s="50" t="str">
        <f aca="true">IF(AND(B119="",D119="",F119=""),"",IF(V119="Sí","✖️ Anulado",IF(O119&lt;&gt;"","📦 Entregado",IF(Q119="No","↩️ No aceptado",IF(N119&lt;&gt;"","✅ Listo para recoger",IF(Q119="Esperando","💬 Esperando su sí",IF(AND(L119&lt;&gt;"",TODAY()&gt;N(L119)),"🐢 Retrasado",IF(M119&lt;&gt;"","🔧 En marcha","📥 En cola"))))))))</f>
        <v/>
      </c>
      <c r="K119" s="51" t="str">
        <f aca="true">IF(OR(L119="",J119="",J119="✖️ Anulado",J119="↩️ No aceptado"),"",IF(N119&lt;&gt;"",IF(N119&gt;L119,N119-L119,""),IF(O119&lt;&gt;"",IF(O119&gt;L119,O119-L119,""),IF(TODAY()&gt;L119,TODAY()-L119,""))))</f>
        <v/>
      </c>
      <c r="L119" s="48"/>
      <c r="M119" s="48"/>
      <c r="N119" s="48"/>
      <c r="O119" s="48"/>
      <c r="P119" s="52"/>
      <c r="Q119" s="53"/>
      <c r="R119" s="52"/>
      <c r="S119" s="52"/>
      <c r="T119" s="48"/>
      <c r="U119" s="54" t="str">
        <f aca="false">IF(OR(J119="",J119="✖️ Anulado",J119="↩️ No aceptado",AND(T119&lt;&gt;"",T119&lt;&gt;"No")),"",IF(IF(R119&lt;&gt;"",N(R119),N(P119))-N(S119)&gt;0,IF(R119&lt;&gt;"",N(R119),N(P119))-N(S119),""))</f>
        <v/>
      </c>
      <c r="V119" s="53"/>
      <c r="W119" s="49"/>
    </row>
    <row r="120" customFormat="false" ht="21" hidden="false" customHeight="true" outlineLevel="0" collapsed="false">
      <c r="A120" s="38" t="n">
        <v>116</v>
      </c>
      <c r="B120" s="47"/>
      <c r="C120" s="48"/>
      <c r="D120" s="49"/>
      <c r="E120" s="47"/>
      <c r="F120" s="49"/>
      <c r="G120" s="49"/>
      <c r="H120" s="49"/>
      <c r="I120" s="49"/>
      <c r="J120" s="50" t="str">
        <f aca="true">IF(AND(B120="",D120="",F120=""),"",IF(V120="Sí","✖️ Anulado",IF(O120&lt;&gt;"","📦 Entregado",IF(Q120="No","↩️ No aceptado",IF(N120&lt;&gt;"","✅ Listo para recoger",IF(Q120="Esperando","💬 Esperando su sí",IF(AND(L120&lt;&gt;"",TODAY()&gt;N(L120)),"🐢 Retrasado",IF(M120&lt;&gt;"","🔧 En marcha","📥 En cola"))))))))</f>
        <v/>
      </c>
      <c r="K120" s="51" t="str">
        <f aca="true">IF(OR(L120="",J120="",J120="✖️ Anulado",J120="↩️ No aceptado"),"",IF(N120&lt;&gt;"",IF(N120&gt;L120,N120-L120,""),IF(O120&lt;&gt;"",IF(O120&gt;L120,O120-L120,""),IF(TODAY()&gt;L120,TODAY()-L120,""))))</f>
        <v/>
      </c>
      <c r="L120" s="48"/>
      <c r="M120" s="48"/>
      <c r="N120" s="48"/>
      <c r="O120" s="48"/>
      <c r="P120" s="52"/>
      <c r="Q120" s="53"/>
      <c r="R120" s="52"/>
      <c r="S120" s="52"/>
      <c r="T120" s="48"/>
      <c r="U120" s="54" t="str">
        <f aca="false">IF(OR(J120="",J120="✖️ Anulado",J120="↩️ No aceptado",AND(T120&lt;&gt;"",T120&lt;&gt;"No")),"",IF(IF(R120&lt;&gt;"",N(R120),N(P120))-N(S120)&gt;0,IF(R120&lt;&gt;"",N(R120),N(P120))-N(S120),""))</f>
        <v/>
      </c>
      <c r="V120" s="53"/>
      <c r="W120" s="49"/>
    </row>
    <row r="121" customFormat="false" ht="21" hidden="false" customHeight="true" outlineLevel="0" collapsed="false">
      <c r="A121" s="38" t="n">
        <v>117</v>
      </c>
      <c r="B121" s="47"/>
      <c r="C121" s="48"/>
      <c r="D121" s="49"/>
      <c r="E121" s="47"/>
      <c r="F121" s="49"/>
      <c r="G121" s="49"/>
      <c r="H121" s="49"/>
      <c r="I121" s="49"/>
      <c r="J121" s="50" t="str">
        <f aca="true">IF(AND(B121="",D121="",F121=""),"",IF(V121="Sí","✖️ Anulado",IF(O121&lt;&gt;"","📦 Entregado",IF(Q121="No","↩️ No aceptado",IF(N121&lt;&gt;"","✅ Listo para recoger",IF(Q121="Esperando","💬 Esperando su sí",IF(AND(L121&lt;&gt;"",TODAY()&gt;N(L121)),"🐢 Retrasado",IF(M121&lt;&gt;"","🔧 En marcha","📥 En cola"))))))))</f>
        <v/>
      </c>
      <c r="K121" s="51" t="str">
        <f aca="true">IF(OR(L121="",J121="",J121="✖️ Anulado",J121="↩️ No aceptado"),"",IF(N121&lt;&gt;"",IF(N121&gt;L121,N121-L121,""),IF(O121&lt;&gt;"",IF(O121&gt;L121,O121-L121,""),IF(TODAY()&gt;L121,TODAY()-L121,""))))</f>
        <v/>
      </c>
      <c r="L121" s="48"/>
      <c r="M121" s="48"/>
      <c r="N121" s="48"/>
      <c r="O121" s="48"/>
      <c r="P121" s="52"/>
      <c r="Q121" s="53"/>
      <c r="R121" s="52"/>
      <c r="S121" s="52"/>
      <c r="T121" s="48"/>
      <c r="U121" s="54" t="str">
        <f aca="false">IF(OR(J121="",J121="✖️ Anulado",J121="↩️ No aceptado",AND(T121&lt;&gt;"",T121&lt;&gt;"No")),"",IF(IF(R121&lt;&gt;"",N(R121),N(P121))-N(S121)&gt;0,IF(R121&lt;&gt;"",N(R121),N(P121))-N(S121),""))</f>
        <v/>
      </c>
      <c r="V121" s="53"/>
      <c r="W121" s="49"/>
    </row>
    <row r="122" customFormat="false" ht="21" hidden="false" customHeight="true" outlineLevel="0" collapsed="false">
      <c r="A122" s="38" t="n">
        <v>118</v>
      </c>
      <c r="B122" s="47"/>
      <c r="C122" s="48"/>
      <c r="D122" s="49"/>
      <c r="E122" s="47"/>
      <c r="F122" s="49"/>
      <c r="G122" s="49"/>
      <c r="H122" s="49"/>
      <c r="I122" s="49"/>
      <c r="J122" s="50" t="str">
        <f aca="true">IF(AND(B122="",D122="",F122=""),"",IF(V122="Sí","✖️ Anulado",IF(O122&lt;&gt;"","📦 Entregado",IF(Q122="No","↩️ No aceptado",IF(N122&lt;&gt;"","✅ Listo para recoger",IF(Q122="Esperando","💬 Esperando su sí",IF(AND(L122&lt;&gt;"",TODAY()&gt;N(L122)),"🐢 Retrasado",IF(M122&lt;&gt;"","🔧 En marcha","📥 En cola"))))))))</f>
        <v/>
      </c>
      <c r="K122" s="51" t="str">
        <f aca="true">IF(OR(L122="",J122="",J122="✖️ Anulado",J122="↩️ No aceptado"),"",IF(N122&lt;&gt;"",IF(N122&gt;L122,N122-L122,""),IF(O122&lt;&gt;"",IF(O122&gt;L122,O122-L122,""),IF(TODAY()&gt;L122,TODAY()-L122,""))))</f>
        <v/>
      </c>
      <c r="L122" s="48"/>
      <c r="M122" s="48"/>
      <c r="N122" s="48"/>
      <c r="O122" s="48"/>
      <c r="P122" s="52"/>
      <c r="Q122" s="53"/>
      <c r="R122" s="52"/>
      <c r="S122" s="52"/>
      <c r="T122" s="48"/>
      <c r="U122" s="54" t="str">
        <f aca="false">IF(OR(J122="",J122="✖️ Anulado",J122="↩️ No aceptado",AND(T122&lt;&gt;"",T122&lt;&gt;"No")),"",IF(IF(R122&lt;&gt;"",N(R122),N(P122))-N(S122)&gt;0,IF(R122&lt;&gt;"",N(R122),N(P122))-N(S122),""))</f>
        <v/>
      </c>
      <c r="V122" s="53"/>
      <c r="W122" s="49"/>
    </row>
    <row r="123" customFormat="false" ht="21" hidden="false" customHeight="true" outlineLevel="0" collapsed="false">
      <c r="A123" s="38" t="n">
        <v>119</v>
      </c>
      <c r="B123" s="47"/>
      <c r="C123" s="48"/>
      <c r="D123" s="49"/>
      <c r="E123" s="47"/>
      <c r="F123" s="49"/>
      <c r="G123" s="49"/>
      <c r="H123" s="49"/>
      <c r="I123" s="49"/>
      <c r="J123" s="50" t="str">
        <f aca="true">IF(AND(B123="",D123="",F123=""),"",IF(V123="Sí","✖️ Anulado",IF(O123&lt;&gt;"","📦 Entregado",IF(Q123="No","↩️ No aceptado",IF(N123&lt;&gt;"","✅ Listo para recoger",IF(Q123="Esperando","💬 Esperando su sí",IF(AND(L123&lt;&gt;"",TODAY()&gt;N(L123)),"🐢 Retrasado",IF(M123&lt;&gt;"","🔧 En marcha","📥 En cola"))))))))</f>
        <v/>
      </c>
      <c r="K123" s="51" t="str">
        <f aca="true">IF(OR(L123="",J123="",J123="✖️ Anulado",J123="↩️ No aceptado"),"",IF(N123&lt;&gt;"",IF(N123&gt;L123,N123-L123,""),IF(O123&lt;&gt;"",IF(O123&gt;L123,O123-L123,""),IF(TODAY()&gt;L123,TODAY()-L123,""))))</f>
        <v/>
      </c>
      <c r="L123" s="48"/>
      <c r="M123" s="48"/>
      <c r="N123" s="48"/>
      <c r="O123" s="48"/>
      <c r="P123" s="52"/>
      <c r="Q123" s="53"/>
      <c r="R123" s="52"/>
      <c r="S123" s="52"/>
      <c r="T123" s="48"/>
      <c r="U123" s="54" t="str">
        <f aca="false">IF(OR(J123="",J123="✖️ Anulado",J123="↩️ No aceptado",AND(T123&lt;&gt;"",T123&lt;&gt;"No")),"",IF(IF(R123&lt;&gt;"",N(R123),N(P123))-N(S123)&gt;0,IF(R123&lt;&gt;"",N(R123),N(P123))-N(S123),""))</f>
        <v/>
      </c>
      <c r="V123" s="53"/>
      <c r="W123" s="49"/>
    </row>
    <row r="124" customFormat="false" ht="21" hidden="false" customHeight="true" outlineLevel="0" collapsed="false">
      <c r="A124" s="38" t="n">
        <v>120</v>
      </c>
      <c r="B124" s="47"/>
      <c r="C124" s="48"/>
      <c r="D124" s="49"/>
      <c r="E124" s="47"/>
      <c r="F124" s="49"/>
      <c r="G124" s="49"/>
      <c r="H124" s="49"/>
      <c r="I124" s="49"/>
      <c r="J124" s="50" t="str">
        <f aca="true">IF(AND(B124="",D124="",F124=""),"",IF(V124="Sí","✖️ Anulado",IF(O124&lt;&gt;"","📦 Entregado",IF(Q124="No","↩️ No aceptado",IF(N124&lt;&gt;"","✅ Listo para recoger",IF(Q124="Esperando","💬 Esperando su sí",IF(AND(L124&lt;&gt;"",TODAY()&gt;N(L124)),"🐢 Retrasado",IF(M124&lt;&gt;"","🔧 En marcha","📥 En cola"))))))))</f>
        <v/>
      </c>
      <c r="K124" s="51" t="str">
        <f aca="true">IF(OR(L124="",J124="",J124="✖️ Anulado",J124="↩️ No aceptado"),"",IF(N124&lt;&gt;"",IF(N124&gt;L124,N124-L124,""),IF(O124&lt;&gt;"",IF(O124&gt;L124,O124-L124,""),IF(TODAY()&gt;L124,TODAY()-L124,""))))</f>
        <v/>
      </c>
      <c r="L124" s="48"/>
      <c r="M124" s="48"/>
      <c r="N124" s="48"/>
      <c r="O124" s="48"/>
      <c r="P124" s="52"/>
      <c r="Q124" s="53"/>
      <c r="R124" s="52"/>
      <c r="S124" s="52"/>
      <c r="T124" s="48"/>
      <c r="U124" s="54" t="str">
        <f aca="false">IF(OR(J124="",J124="✖️ Anulado",J124="↩️ No aceptado",AND(T124&lt;&gt;"",T124&lt;&gt;"No")),"",IF(IF(R124&lt;&gt;"",N(R124),N(P124))-N(S124)&gt;0,IF(R124&lt;&gt;"",N(R124),N(P124))-N(S124),""))</f>
        <v/>
      </c>
      <c r="V124" s="53"/>
      <c r="W124" s="49"/>
    </row>
    <row r="125" customFormat="false" ht="21" hidden="false" customHeight="true" outlineLevel="0" collapsed="false">
      <c r="A125" s="38" t="n">
        <v>121</v>
      </c>
      <c r="B125" s="47"/>
      <c r="C125" s="48"/>
      <c r="D125" s="49"/>
      <c r="E125" s="47"/>
      <c r="F125" s="49"/>
      <c r="G125" s="49"/>
      <c r="H125" s="49"/>
      <c r="I125" s="49"/>
      <c r="J125" s="50" t="str">
        <f aca="true">IF(AND(B125="",D125="",F125=""),"",IF(V125="Sí","✖️ Anulado",IF(O125&lt;&gt;"","📦 Entregado",IF(Q125="No","↩️ No aceptado",IF(N125&lt;&gt;"","✅ Listo para recoger",IF(Q125="Esperando","💬 Esperando su sí",IF(AND(L125&lt;&gt;"",TODAY()&gt;N(L125)),"🐢 Retrasado",IF(M125&lt;&gt;"","🔧 En marcha","📥 En cola"))))))))</f>
        <v/>
      </c>
      <c r="K125" s="51" t="str">
        <f aca="true">IF(OR(L125="",J125="",J125="✖️ Anulado",J125="↩️ No aceptado"),"",IF(N125&lt;&gt;"",IF(N125&gt;L125,N125-L125,""),IF(O125&lt;&gt;"",IF(O125&gt;L125,O125-L125,""),IF(TODAY()&gt;L125,TODAY()-L125,""))))</f>
        <v/>
      </c>
      <c r="L125" s="48"/>
      <c r="M125" s="48"/>
      <c r="N125" s="48"/>
      <c r="O125" s="48"/>
      <c r="P125" s="52"/>
      <c r="Q125" s="53"/>
      <c r="R125" s="52"/>
      <c r="S125" s="52"/>
      <c r="T125" s="48"/>
      <c r="U125" s="54" t="str">
        <f aca="false">IF(OR(J125="",J125="✖️ Anulado",J125="↩️ No aceptado",AND(T125&lt;&gt;"",T125&lt;&gt;"No")),"",IF(IF(R125&lt;&gt;"",N(R125),N(P125))-N(S125)&gt;0,IF(R125&lt;&gt;"",N(R125),N(P125))-N(S125),""))</f>
        <v/>
      </c>
      <c r="V125" s="53"/>
      <c r="W125" s="49"/>
    </row>
    <row r="126" customFormat="false" ht="21" hidden="false" customHeight="true" outlineLevel="0" collapsed="false">
      <c r="A126" s="38" t="n">
        <v>122</v>
      </c>
      <c r="B126" s="47"/>
      <c r="C126" s="48"/>
      <c r="D126" s="49"/>
      <c r="E126" s="47"/>
      <c r="F126" s="49"/>
      <c r="G126" s="49"/>
      <c r="H126" s="49"/>
      <c r="I126" s="49"/>
      <c r="J126" s="50" t="str">
        <f aca="true">IF(AND(B126="",D126="",F126=""),"",IF(V126="Sí","✖️ Anulado",IF(O126&lt;&gt;"","📦 Entregado",IF(Q126="No","↩️ No aceptado",IF(N126&lt;&gt;"","✅ Listo para recoger",IF(Q126="Esperando","💬 Esperando su sí",IF(AND(L126&lt;&gt;"",TODAY()&gt;N(L126)),"🐢 Retrasado",IF(M126&lt;&gt;"","🔧 En marcha","📥 En cola"))))))))</f>
        <v/>
      </c>
      <c r="K126" s="51" t="str">
        <f aca="true">IF(OR(L126="",J126="",J126="✖️ Anulado",J126="↩️ No aceptado"),"",IF(N126&lt;&gt;"",IF(N126&gt;L126,N126-L126,""),IF(O126&lt;&gt;"",IF(O126&gt;L126,O126-L126,""),IF(TODAY()&gt;L126,TODAY()-L126,""))))</f>
        <v/>
      </c>
      <c r="L126" s="48"/>
      <c r="M126" s="48"/>
      <c r="N126" s="48"/>
      <c r="O126" s="48"/>
      <c r="P126" s="52"/>
      <c r="Q126" s="53"/>
      <c r="R126" s="52"/>
      <c r="S126" s="52"/>
      <c r="T126" s="48"/>
      <c r="U126" s="54" t="str">
        <f aca="false">IF(OR(J126="",J126="✖️ Anulado",J126="↩️ No aceptado",AND(T126&lt;&gt;"",T126&lt;&gt;"No")),"",IF(IF(R126&lt;&gt;"",N(R126),N(P126))-N(S126)&gt;0,IF(R126&lt;&gt;"",N(R126),N(P126))-N(S126),""))</f>
        <v/>
      </c>
      <c r="V126" s="53"/>
      <c r="W126" s="49"/>
    </row>
    <row r="127" customFormat="false" ht="21" hidden="false" customHeight="true" outlineLevel="0" collapsed="false">
      <c r="A127" s="38" t="n">
        <v>123</v>
      </c>
      <c r="B127" s="47"/>
      <c r="C127" s="48"/>
      <c r="D127" s="49"/>
      <c r="E127" s="47"/>
      <c r="F127" s="49"/>
      <c r="G127" s="49"/>
      <c r="H127" s="49"/>
      <c r="I127" s="49"/>
      <c r="J127" s="50" t="str">
        <f aca="true">IF(AND(B127="",D127="",F127=""),"",IF(V127="Sí","✖️ Anulado",IF(O127&lt;&gt;"","📦 Entregado",IF(Q127="No","↩️ No aceptado",IF(N127&lt;&gt;"","✅ Listo para recoger",IF(Q127="Esperando","💬 Esperando su sí",IF(AND(L127&lt;&gt;"",TODAY()&gt;N(L127)),"🐢 Retrasado",IF(M127&lt;&gt;"","🔧 En marcha","📥 En cola"))))))))</f>
        <v/>
      </c>
      <c r="K127" s="51" t="str">
        <f aca="true">IF(OR(L127="",J127="",J127="✖️ Anulado",J127="↩️ No aceptado"),"",IF(N127&lt;&gt;"",IF(N127&gt;L127,N127-L127,""),IF(O127&lt;&gt;"",IF(O127&gt;L127,O127-L127,""),IF(TODAY()&gt;L127,TODAY()-L127,""))))</f>
        <v/>
      </c>
      <c r="L127" s="48"/>
      <c r="M127" s="48"/>
      <c r="N127" s="48"/>
      <c r="O127" s="48"/>
      <c r="P127" s="52"/>
      <c r="Q127" s="53"/>
      <c r="R127" s="52"/>
      <c r="S127" s="52"/>
      <c r="T127" s="48"/>
      <c r="U127" s="54" t="str">
        <f aca="false">IF(OR(J127="",J127="✖️ Anulado",J127="↩️ No aceptado",AND(T127&lt;&gt;"",T127&lt;&gt;"No")),"",IF(IF(R127&lt;&gt;"",N(R127),N(P127))-N(S127)&gt;0,IF(R127&lt;&gt;"",N(R127),N(P127))-N(S127),""))</f>
        <v/>
      </c>
      <c r="V127" s="53"/>
      <c r="W127" s="49"/>
    </row>
    <row r="128" customFormat="false" ht="21" hidden="false" customHeight="true" outlineLevel="0" collapsed="false">
      <c r="A128" s="38" t="n">
        <v>124</v>
      </c>
      <c r="B128" s="47"/>
      <c r="C128" s="48"/>
      <c r="D128" s="49"/>
      <c r="E128" s="47"/>
      <c r="F128" s="49"/>
      <c r="G128" s="49"/>
      <c r="H128" s="49"/>
      <c r="I128" s="49"/>
      <c r="J128" s="50" t="str">
        <f aca="true">IF(AND(B128="",D128="",F128=""),"",IF(V128="Sí","✖️ Anulado",IF(O128&lt;&gt;"","📦 Entregado",IF(Q128="No","↩️ No aceptado",IF(N128&lt;&gt;"","✅ Listo para recoger",IF(Q128="Esperando","💬 Esperando su sí",IF(AND(L128&lt;&gt;"",TODAY()&gt;N(L128)),"🐢 Retrasado",IF(M128&lt;&gt;"","🔧 En marcha","📥 En cola"))))))))</f>
        <v/>
      </c>
      <c r="K128" s="51" t="str">
        <f aca="true">IF(OR(L128="",J128="",J128="✖️ Anulado",J128="↩️ No aceptado"),"",IF(N128&lt;&gt;"",IF(N128&gt;L128,N128-L128,""),IF(O128&lt;&gt;"",IF(O128&gt;L128,O128-L128,""),IF(TODAY()&gt;L128,TODAY()-L128,""))))</f>
        <v/>
      </c>
      <c r="L128" s="48"/>
      <c r="M128" s="48"/>
      <c r="N128" s="48"/>
      <c r="O128" s="48"/>
      <c r="P128" s="52"/>
      <c r="Q128" s="53"/>
      <c r="R128" s="52"/>
      <c r="S128" s="52"/>
      <c r="T128" s="48"/>
      <c r="U128" s="54" t="str">
        <f aca="false">IF(OR(J128="",J128="✖️ Anulado",J128="↩️ No aceptado",AND(T128&lt;&gt;"",T128&lt;&gt;"No")),"",IF(IF(R128&lt;&gt;"",N(R128),N(P128))-N(S128)&gt;0,IF(R128&lt;&gt;"",N(R128),N(P128))-N(S128),""))</f>
        <v/>
      </c>
      <c r="V128" s="53"/>
      <c r="W128" s="49"/>
    </row>
    <row r="129" customFormat="false" ht="21" hidden="false" customHeight="true" outlineLevel="0" collapsed="false">
      <c r="A129" s="38" t="n">
        <v>125</v>
      </c>
      <c r="B129" s="47"/>
      <c r="C129" s="48"/>
      <c r="D129" s="49"/>
      <c r="E129" s="47"/>
      <c r="F129" s="49"/>
      <c r="G129" s="49"/>
      <c r="H129" s="49"/>
      <c r="I129" s="49"/>
      <c r="J129" s="50" t="str">
        <f aca="true">IF(AND(B129="",D129="",F129=""),"",IF(V129="Sí","✖️ Anulado",IF(O129&lt;&gt;"","📦 Entregado",IF(Q129="No","↩️ No aceptado",IF(N129&lt;&gt;"","✅ Listo para recoger",IF(Q129="Esperando","💬 Esperando su sí",IF(AND(L129&lt;&gt;"",TODAY()&gt;N(L129)),"🐢 Retrasado",IF(M129&lt;&gt;"","🔧 En marcha","📥 En cola"))))))))</f>
        <v/>
      </c>
      <c r="K129" s="51" t="str">
        <f aca="true">IF(OR(L129="",J129="",J129="✖️ Anulado",J129="↩️ No aceptado"),"",IF(N129&lt;&gt;"",IF(N129&gt;L129,N129-L129,""),IF(O129&lt;&gt;"",IF(O129&gt;L129,O129-L129,""),IF(TODAY()&gt;L129,TODAY()-L129,""))))</f>
        <v/>
      </c>
      <c r="L129" s="48"/>
      <c r="M129" s="48"/>
      <c r="N129" s="48"/>
      <c r="O129" s="48"/>
      <c r="P129" s="52"/>
      <c r="Q129" s="53"/>
      <c r="R129" s="52"/>
      <c r="S129" s="52"/>
      <c r="T129" s="48"/>
      <c r="U129" s="54" t="str">
        <f aca="false">IF(OR(J129="",J129="✖️ Anulado",J129="↩️ No aceptado",AND(T129&lt;&gt;"",T129&lt;&gt;"No")),"",IF(IF(R129&lt;&gt;"",N(R129),N(P129))-N(S129)&gt;0,IF(R129&lt;&gt;"",N(R129),N(P129))-N(S129),""))</f>
        <v/>
      </c>
      <c r="V129" s="53"/>
      <c r="W129" s="49"/>
    </row>
    <row r="130" customFormat="false" ht="21" hidden="false" customHeight="true" outlineLevel="0" collapsed="false">
      <c r="A130" s="38" t="n">
        <v>126</v>
      </c>
      <c r="B130" s="47"/>
      <c r="C130" s="48"/>
      <c r="D130" s="49"/>
      <c r="E130" s="47"/>
      <c r="F130" s="49"/>
      <c r="G130" s="49"/>
      <c r="H130" s="49"/>
      <c r="I130" s="49"/>
      <c r="J130" s="50" t="str">
        <f aca="true">IF(AND(B130="",D130="",F130=""),"",IF(V130="Sí","✖️ Anulado",IF(O130&lt;&gt;"","📦 Entregado",IF(Q130="No","↩️ No aceptado",IF(N130&lt;&gt;"","✅ Listo para recoger",IF(Q130="Esperando","💬 Esperando su sí",IF(AND(L130&lt;&gt;"",TODAY()&gt;N(L130)),"🐢 Retrasado",IF(M130&lt;&gt;"","🔧 En marcha","📥 En cola"))))))))</f>
        <v/>
      </c>
      <c r="K130" s="51" t="str">
        <f aca="true">IF(OR(L130="",J130="",J130="✖️ Anulado",J130="↩️ No aceptado"),"",IF(N130&lt;&gt;"",IF(N130&gt;L130,N130-L130,""),IF(O130&lt;&gt;"",IF(O130&gt;L130,O130-L130,""),IF(TODAY()&gt;L130,TODAY()-L130,""))))</f>
        <v/>
      </c>
      <c r="L130" s="48"/>
      <c r="M130" s="48"/>
      <c r="N130" s="48"/>
      <c r="O130" s="48"/>
      <c r="P130" s="52"/>
      <c r="Q130" s="53"/>
      <c r="R130" s="52"/>
      <c r="S130" s="52"/>
      <c r="T130" s="48"/>
      <c r="U130" s="54" t="str">
        <f aca="false">IF(OR(J130="",J130="✖️ Anulado",J130="↩️ No aceptado",AND(T130&lt;&gt;"",T130&lt;&gt;"No")),"",IF(IF(R130&lt;&gt;"",N(R130),N(P130))-N(S130)&gt;0,IF(R130&lt;&gt;"",N(R130),N(P130))-N(S130),""))</f>
        <v/>
      </c>
      <c r="V130" s="53"/>
      <c r="W130" s="49"/>
    </row>
    <row r="131" customFormat="false" ht="21" hidden="false" customHeight="true" outlineLevel="0" collapsed="false">
      <c r="A131" s="38" t="n">
        <v>127</v>
      </c>
      <c r="B131" s="47"/>
      <c r="C131" s="48"/>
      <c r="D131" s="49"/>
      <c r="E131" s="47"/>
      <c r="F131" s="49"/>
      <c r="G131" s="49"/>
      <c r="H131" s="49"/>
      <c r="I131" s="49"/>
      <c r="J131" s="50" t="str">
        <f aca="true">IF(AND(B131="",D131="",F131=""),"",IF(V131="Sí","✖️ Anulado",IF(O131&lt;&gt;"","📦 Entregado",IF(Q131="No","↩️ No aceptado",IF(N131&lt;&gt;"","✅ Listo para recoger",IF(Q131="Esperando","💬 Esperando su sí",IF(AND(L131&lt;&gt;"",TODAY()&gt;N(L131)),"🐢 Retrasado",IF(M131&lt;&gt;"","🔧 En marcha","📥 En cola"))))))))</f>
        <v/>
      </c>
      <c r="K131" s="51" t="str">
        <f aca="true">IF(OR(L131="",J131="",J131="✖️ Anulado",J131="↩️ No aceptado"),"",IF(N131&lt;&gt;"",IF(N131&gt;L131,N131-L131,""),IF(O131&lt;&gt;"",IF(O131&gt;L131,O131-L131,""),IF(TODAY()&gt;L131,TODAY()-L131,""))))</f>
        <v/>
      </c>
      <c r="L131" s="48"/>
      <c r="M131" s="48"/>
      <c r="N131" s="48"/>
      <c r="O131" s="48"/>
      <c r="P131" s="52"/>
      <c r="Q131" s="53"/>
      <c r="R131" s="52"/>
      <c r="S131" s="52"/>
      <c r="T131" s="48"/>
      <c r="U131" s="54" t="str">
        <f aca="false">IF(OR(J131="",J131="✖️ Anulado",J131="↩️ No aceptado",AND(T131&lt;&gt;"",T131&lt;&gt;"No")),"",IF(IF(R131&lt;&gt;"",N(R131),N(P131))-N(S131)&gt;0,IF(R131&lt;&gt;"",N(R131),N(P131))-N(S131),""))</f>
        <v/>
      </c>
      <c r="V131" s="53"/>
      <c r="W131" s="49"/>
    </row>
    <row r="132" customFormat="false" ht="21" hidden="false" customHeight="true" outlineLevel="0" collapsed="false">
      <c r="A132" s="38" t="n">
        <v>128</v>
      </c>
      <c r="B132" s="47"/>
      <c r="C132" s="48"/>
      <c r="D132" s="49"/>
      <c r="E132" s="47"/>
      <c r="F132" s="49"/>
      <c r="G132" s="49"/>
      <c r="H132" s="49"/>
      <c r="I132" s="49"/>
      <c r="J132" s="50" t="str">
        <f aca="true">IF(AND(B132="",D132="",F132=""),"",IF(V132="Sí","✖️ Anulado",IF(O132&lt;&gt;"","📦 Entregado",IF(Q132="No","↩️ No aceptado",IF(N132&lt;&gt;"","✅ Listo para recoger",IF(Q132="Esperando","💬 Esperando su sí",IF(AND(L132&lt;&gt;"",TODAY()&gt;N(L132)),"🐢 Retrasado",IF(M132&lt;&gt;"","🔧 En marcha","📥 En cola"))))))))</f>
        <v/>
      </c>
      <c r="K132" s="51" t="str">
        <f aca="true">IF(OR(L132="",J132="",J132="✖️ Anulado",J132="↩️ No aceptado"),"",IF(N132&lt;&gt;"",IF(N132&gt;L132,N132-L132,""),IF(O132&lt;&gt;"",IF(O132&gt;L132,O132-L132,""),IF(TODAY()&gt;L132,TODAY()-L132,""))))</f>
        <v/>
      </c>
      <c r="L132" s="48"/>
      <c r="M132" s="48"/>
      <c r="N132" s="48"/>
      <c r="O132" s="48"/>
      <c r="P132" s="52"/>
      <c r="Q132" s="53"/>
      <c r="R132" s="52"/>
      <c r="S132" s="52"/>
      <c r="T132" s="48"/>
      <c r="U132" s="54" t="str">
        <f aca="false">IF(OR(J132="",J132="✖️ Anulado",J132="↩️ No aceptado",AND(T132&lt;&gt;"",T132&lt;&gt;"No")),"",IF(IF(R132&lt;&gt;"",N(R132),N(P132))-N(S132)&gt;0,IF(R132&lt;&gt;"",N(R132),N(P132))-N(S132),""))</f>
        <v/>
      </c>
      <c r="V132" s="53"/>
      <c r="W132" s="49"/>
    </row>
    <row r="133" customFormat="false" ht="21" hidden="false" customHeight="true" outlineLevel="0" collapsed="false">
      <c r="A133" s="38" t="n">
        <v>129</v>
      </c>
      <c r="B133" s="47"/>
      <c r="C133" s="48"/>
      <c r="D133" s="49"/>
      <c r="E133" s="47"/>
      <c r="F133" s="49"/>
      <c r="G133" s="49"/>
      <c r="H133" s="49"/>
      <c r="I133" s="49"/>
      <c r="J133" s="50" t="str">
        <f aca="true">IF(AND(B133="",D133="",F133=""),"",IF(V133="Sí","✖️ Anulado",IF(O133&lt;&gt;"","📦 Entregado",IF(Q133="No","↩️ No aceptado",IF(N133&lt;&gt;"","✅ Listo para recoger",IF(Q133="Esperando","💬 Esperando su sí",IF(AND(L133&lt;&gt;"",TODAY()&gt;N(L133)),"🐢 Retrasado",IF(M133&lt;&gt;"","🔧 En marcha","📥 En cola"))))))))</f>
        <v/>
      </c>
      <c r="K133" s="51" t="str">
        <f aca="true">IF(OR(L133="",J133="",J133="✖️ Anulado",J133="↩️ No aceptado"),"",IF(N133&lt;&gt;"",IF(N133&gt;L133,N133-L133,""),IF(O133&lt;&gt;"",IF(O133&gt;L133,O133-L133,""),IF(TODAY()&gt;L133,TODAY()-L133,""))))</f>
        <v/>
      </c>
      <c r="L133" s="48"/>
      <c r="M133" s="48"/>
      <c r="N133" s="48"/>
      <c r="O133" s="48"/>
      <c r="P133" s="52"/>
      <c r="Q133" s="53"/>
      <c r="R133" s="52"/>
      <c r="S133" s="52"/>
      <c r="T133" s="48"/>
      <c r="U133" s="54" t="str">
        <f aca="false">IF(OR(J133="",J133="✖️ Anulado",J133="↩️ No aceptado",AND(T133&lt;&gt;"",T133&lt;&gt;"No")),"",IF(IF(R133&lt;&gt;"",N(R133),N(P133))-N(S133)&gt;0,IF(R133&lt;&gt;"",N(R133),N(P133))-N(S133),""))</f>
        <v/>
      </c>
      <c r="V133" s="53"/>
      <c r="W133" s="49"/>
    </row>
    <row r="134" customFormat="false" ht="21" hidden="false" customHeight="true" outlineLevel="0" collapsed="false">
      <c r="A134" s="38" t="n">
        <v>130</v>
      </c>
      <c r="B134" s="47"/>
      <c r="C134" s="48"/>
      <c r="D134" s="49"/>
      <c r="E134" s="47"/>
      <c r="F134" s="49"/>
      <c r="G134" s="49"/>
      <c r="H134" s="49"/>
      <c r="I134" s="49"/>
      <c r="J134" s="50" t="str">
        <f aca="true">IF(AND(B134="",D134="",F134=""),"",IF(V134="Sí","✖️ Anulado",IF(O134&lt;&gt;"","📦 Entregado",IF(Q134="No","↩️ No aceptado",IF(N134&lt;&gt;"","✅ Listo para recoger",IF(Q134="Esperando","💬 Esperando su sí",IF(AND(L134&lt;&gt;"",TODAY()&gt;N(L134)),"🐢 Retrasado",IF(M134&lt;&gt;"","🔧 En marcha","📥 En cola"))))))))</f>
        <v/>
      </c>
      <c r="K134" s="51" t="str">
        <f aca="true">IF(OR(L134="",J134="",J134="✖️ Anulado",J134="↩️ No aceptado"),"",IF(N134&lt;&gt;"",IF(N134&gt;L134,N134-L134,""),IF(O134&lt;&gt;"",IF(O134&gt;L134,O134-L134,""),IF(TODAY()&gt;L134,TODAY()-L134,""))))</f>
        <v/>
      </c>
      <c r="L134" s="48"/>
      <c r="M134" s="48"/>
      <c r="N134" s="48"/>
      <c r="O134" s="48"/>
      <c r="P134" s="52"/>
      <c r="Q134" s="53"/>
      <c r="R134" s="52"/>
      <c r="S134" s="52"/>
      <c r="T134" s="48"/>
      <c r="U134" s="54" t="str">
        <f aca="false">IF(OR(J134="",J134="✖️ Anulado",J134="↩️ No aceptado",AND(T134&lt;&gt;"",T134&lt;&gt;"No")),"",IF(IF(R134&lt;&gt;"",N(R134),N(P134))-N(S134)&gt;0,IF(R134&lt;&gt;"",N(R134),N(P134))-N(S134),""))</f>
        <v/>
      </c>
      <c r="V134" s="53"/>
      <c r="W134" s="49"/>
    </row>
    <row r="135" customFormat="false" ht="21" hidden="false" customHeight="true" outlineLevel="0" collapsed="false">
      <c r="A135" s="38" t="n">
        <v>131</v>
      </c>
      <c r="B135" s="47"/>
      <c r="C135" s="48"/>
      <c r="D135" s="49"/>
      <c r="E135" s="47"/>
      <c r="F135" s="49"/>
      <c r="G135" s="49"/>
      <c r="H135" s="49"/>
      <c r="I135" s="49"/>
      <c r="J135" s="50" t="str">
        <f aca="true">IF(AND(B135="",D135="",F135=""),"",IF(V135="Sí","✖️ Anulado",IF(O135&lt;&gt;"","📦 Entregado",IF(Q135="No","↩️ No aceptado",IF(N135&lt;&gt;"","✅ Listo para recoger",IF(Q135="Esperando","💬 Esperando su sí",IF(AND(L135&lt;&gt;"",TODAY()&gt;N(L135)),"🐢 Retrasado",IF(M135&lt;&gt;"","🔧 En marcha","📥 En cola"))))))))</f>
        <v/>
      </c>
      <c r="K135" s="51" t="str">
        <f aca="true">IF(OR(L135="",J135="",J135="✖️ Anulado",J135="↩️ No aceptado"),"",IF(N135&lt;&gt;"",IF(N135&gt;L135,N135-L135,""),IF(O135&lt;&gt;"",IF(O135&gt;L135,O135-L135,""),IF(TODAY()&gt;L135,TODAY()-L135,""))))</f>
        <v/>
      </c>
      <c r="L135" s="48"/>
      <c r="M135" s="48"/>
      <c r="N135" s="48"/>
      <c r="O135" s="48"/>
      <c r="P135" s="52"/>
      <c r="Q135" s="53"/>
      <c r="R135" s="52"/>
      <c r="S135" s="52"/>
      <c r="T135" s="48"/>
      <c r="U135" s="54" t="str">
        <f aca="false">IF(OR(J135="",J135="✖️ Anulado",J135="↩️ No aceptado",AND(T135&lt;&gt;"",T135&lt;&gt;"No")),"",IF(IF(R135&lt;&gt;"",N(R135),N(P135))-N(S135)&gt;0,IF(R135&lt;&gt;"",N(R135),N(P135))-N(S135),""))</f>
        <v/>
      </c>
      <c r="V135" s="53"/>
      <c r="W135" s="49"/>
    </row>
    <row r="136" customFormat="false" ht="21" hidden="false" customHeight="true" outlineLevel="0" collapsed="false">
      <c r="A136" s="38" t="n">
        <v>132</v>
      </c>
      <c r="B136" s="47"/>
      <c r="C136" s="48"/>
      <c r="D136" s="49"/>
      <c r="E136" s="47"/>
      <c r="F136" s="49"/>
      <c r="G136" s="49"/>
      <c r="H136" s="49"/>
      <c r="I136" s="49"/>
      <c r="J136" s="50" t="str">
        <f aca="true">IF(AND(B136="",D136="",F136=""),"",IF(V136="Sí","✖️ Anulado",IF(O136&lt;&gt;"","📦 Entregado",IF(Q136="No","↩️ No aceptado",IF(N136&lt;&gt;"","✅ Listo para recoger",IF(Q136="Esperando","💬 Esperando su sí",IF(AND(L136&lt;&gt;"",TODAY()&gt;N(L136)),"🐢 Retrasado",IF(M136&lt;&gt;"","🔧 En marcha","📥 En cola"))))))))</f>
        <v/>
      </c>
      <c r="K136" s="51" t="str">
        <f aca="true">IF(OR(L136="",J136="",J136="✖️ Anulado",J136="↩️ No aceptado"),"",IF(N136&lt;&gt;"",IF(N136&gt;L136,N136-L136,""),IF(O136&lt;&gt;"",IF(O136&gt;L136,O136-L136,""),IF(TODAY()&gt;L136,TODAY()-L136,""))))</f>
        <v/>
      </c>
      <c r="L136" s="48"/>
      <c r="M136" s="48"/>
      <c r="N136" s="48"/>
      <c r="O136" s="48"/>
      <c r="P136" s="52"/>
      <c r="Q136" s="53"/>
      <c r="R136" s="52"/>
      <c r="S136" s="52"/>
      <c r="T136" s="48"/>
      <c r="U136" s="54" t="str">
        <f aca="false">IF(OR(J136="",J136="✖️ Anulado",J136="↩️ No aceptado",AND(T136&lt;&gt;"",T136&lt;&gt;"No")),"",IF(IF(R136&lt;&gt;"",N(R136),N(P136))-N(S136)&gt;0,IF(R136&lt;&gt;"",N(R136),N(P136))-N(S136),""))</f>
        <v/>
      </c>
      <c r="V136" s="53"/>
      <c r="W136" s="49"/>
    </row>
    <row r="137" customFormat="false" ht="21" hidden="false" customHeight="true" outlineLevel="0" collapsed="false">
      <c r="A137" s="38" t="n">
        <v>133</v>
      </c>
      <c r="B137" s="47"/>
      <c r="C137" s="48"/>
      <c r="D137" s="49"/>
      <c r="E137" s="47"/>
      <c r="F137" s="49"/>
      <c r="G137" s="49"/>
      <c r="H137" s="49"/>
      <c r="I137" s="49"/>
      <c r="J137" s="50" t="str">
        <f aca="true">IF(AND(B137="",D137="",F137=""),"",IF(V137="Sí","✖️ Anulado",IF(O137&lt;&gt;"","📦 Entregado",IF(Q137="No","↩️ No aceptado",IF(N137&lt;&gt;"","✅ Listo para recoger",IF(Q137="Esperando","💬 Esperando su sí",IF(AND(L137&lt;&gt;"",TODAY()&gt;N(L137)),"🐢 Retrasado",IF(M137&lt;&gt;"","🔧 En marcha","📥 En cola"))))))))</f>
        <v/>
      </c>
      <c r="K137" s="51" t="str">
        <f aca="true">IF(OR(L137="",J137="",J137="✖️ Anulado",J137="↩️ No aceptado"),"",IF(N137&lt;&gt;"",IF(N137&gt;L137,N137-L137,""),IF(O137&lt;&gt;"",IF(O137&gt;L137,O137-L137,""),IF(TODAY()&gt;L137,TODAY()-L137,""))))</f>
        <v/>
      </c>
      <c r="L137" s="48"/>
      <c r="M137" s="48"/>
      <c r="N137" s="48"/>
      <c r="O137" s="48"/>
      <c r="P137" s="52"/>
      <c r="Q137" s="53"/>
      <c r="R137" s="52"/>
      <c r="S137" s="52"/>
      <c r="T137" s="48"/>
      <c r="U137" s="54" t="str">
        <f aca="false">IF(OR(J137="",J137="✖️ Anulado",J137="↩️ No aceptado",AND(T137&lt;&gt;"",T137&lt;&gt;"No")),"",IF(IF(R137&lt;&gt;"",N(R137),N(P137))-N(S137)&gt;0,IF(R137&lt;&gt;"",N(R137),N(P137))-N(S137),""))</f>
        <v/>
      </c>
      <c r="V137" s="53"/>
      <c r="W137" s="49"/>
    </row>
    <row r="138" customFormat="false" ht="21" hidden="false" customHeight="true" outlineLevel="0" collapsed="false">
      <c r="A138" s="38" t="n">
        <v>134</v>
      </c>
      <c r="B138" s="47"/>
      <c r="C138" s="48"/>
      <c r="D138" s="49"/>
      <c r="E138" s="47"/>
      <c r="F138" s="49"/>
      <c r="G138" s="49"/>
      <c r="H138" s="49"/>
      <c r="I138" s="49"/>
      <c r="J138" s="50" t="str">
        <f aca="true">IF(AND(B138="",D138="",F138=""),"",IF(V138="Sí","✖️ Anulado",IF(O138&lt;&gt;"","📦 Entregado",IF(Q138="No","↩️ No aceptado",IF(N138&lt;&gt;"","✅ Listo para recoger",IF(Q138="Esperando","💬 Esperando su sí",IF(AND(L138&lt;&gt;"",TODAY()&gt;N(L138)),"🐢 Retrasado",IF(M138&lt;&gt;"","🔧 En marcha","📥 En cola"))))))))</f>
        <v/>
      </c>
      <c r="K138" s="51" t="str">
        <f aca="true">IF(OR(L138="",J138="",J138="✖️ Anulado",J138="↩️ No aceptado"),"",IF(N138&lt;&gt;"",IF(N138&gt;L138,N138-L138,""),IF(O138&lt;&gt;"",IF(O138&gt;L138,O138-L138,""),IF(TODAY()&gt;L138,TODAY()-L138,""))))</f>
        <v/>
      </c>
      <c r="L138" s="48"/>
      <c r="M138" s="48"/>
      <c r="N138" s="48"/>
      <c r="O138" s="48"/>
      <c r="P138" s="52"/>
      <c r="Q138" s="53"/>
      <c r="R138" s="52"/>
      <c r="S138" s="52"/>
      <c r="T138" s="48"/>
      <c r="U138" s="54" t="str">
        <f aca="false">IF(OR(J138="",J138="✖️ Anulado",J138="↩️ No aceptado",AND(T138&lt;&gt;"",T138&lt;&gt;"No")),"",IF(IF(R138&lt;&gt;"",N(R138),N(P138))-N(S138)&gt;0,IF(R138&lt;&gt;"",N(R138),N(P138))-N(S138),""))</f>
        <v/>
      </c>
      <c r="V138" s="53"/>
      <c r="W138" s="49"/>
    </row>
    <row r="139" customFormat="false" ht="21" hidden="false" customHeight="true" outlineLevel="0" collapsed="false">
      <c r="A139" s="38" t="n">
        <v>135</v>
      </c>
      <c r="B139" s="47"/>
      <c r="C139" s="48"/>
      <c r="D139" s="49"/>
      <c r="E139" s="47"/>
      <c r="F139" s="49"/>
      <c r="G139" s="49"/>
      <c r="H139" s="49"/>
      <c r="I139" s="49"/>
      <c r="J139" s="50" t="str">
        <f aca="true">IF(AND(B139="",D139="",F139=""),"",IF(V139="Sí","✖️ Anulado",IF(O139&lt;&gt;"","📦 Entregado",IF(Q139="No","↩️ No aceptado",IF(N139&lt;&gt;"","✅ Listo para recoger",IF(Q139="Esperando","💬 Esperando su sí",IF(AND(L139&lt;&gt;"",TODAY()&gt;N(L139)),"🐢 Retrasado",IF(M139&lt;&gt;"","🔧 En marcha","📥 En cola"))))))))</f>
        <v/>
      </c>
      <c r="K139" s="51" t="str">
        <f aca="true">IF(OR(L139="",J139="",J139="✖️ Anulado",J139="↩️ No aceptado"),"",IF(N139&lt;&gt;"",IF(N139&gt;L139,N139-L139,""),IF(O139&lt;&gt;"",IF(O139&gt;L139,O139-L139,""),IF(TODAY()&gt;L139,TODAY()-L139,""))))</f>
        <v/>
      </c>
      <c r="L139" s="48"/>
      <c r="M139" s="48"/>
      <c r="N139" s="48"/>
      <c r="O139" s="48"/>
      <c r="P139" s="52"/>
      <c r="Q139" s="53"/>
      <c r="R139" s="52"/>
      <c r="S139" s="52"/>
      <c r="T139" s="48"/>
      <c r="U139" s="54" t="str">
        <f aca="false">IF(OR(J139="",J139="✖️ Anulado",J139="↩️ No aceptado",AND(T139&lt;&gt;"",T139&lt;&gt;"No")),"",IF(IF(R139&lt;&gt;"",N(R139),N(P139))-N(S139)&gt;0,IF(R139&lt;&gt;"",N(R139),N(P139))-N(S139),""))</f>
        <v/>
      </c>
      <c r="V139" s="53"/>
      <c r="W139" s="49"/>
    </row>
    <row r="140" customFormat="false" ht="21" hidden="false" customHeight="true" outlineLevel="0" collapsed="false">
      <c r="A140" s="38" t="n">
        <v>136</v>
      </c>
      <c r="B140" s="47"/>
      <c r="C140" s="48"/>
      <c r="D140" s="49"/>
      <c r="E140" s="47"/>
      <c r="F140" s="49"/>
      <c r="G140" s="49"/>
      <c r="H140" s="49"/>
      <c r="I140" s="49"/>
      <c r="J140" s="50" t="str">
        <f aca="true">IF(AND(B140="",D140="",F140=""),"",IF(V140="Sí","✖️ Anulado",IF(O140&lt;&gt;"","📦 Entregado",IF(Q140="No","↩️ No aceptado",IF(N140&lt;&gt;"","✅ Listo para recoger",IF(Q140="Esperando","💬 Esperando su sí",IF(AND(L140&lt;&gt;"",TODAY()&gt;N(L140)),"🐢 Retrasado",IF(M140&lt;&gt;"","🔧 En marcha","📥 En cola"))))))))</f>
        <v/>
      </c>
      <c r="K140" s="51" t="str">
        <f aca="true">IF(OR(L140="",J140="",J140="✖️ Anulado",J140="↩️ No aceptado"),"",IF(N140&lt;&gt;"",IF(N140&gt;L140,N140-L140,""),IF(O140&lt;&gt;"",IF(O140&gt;L140,O140-L140,""),IF(TODAY()&gt;L140,TODAY()-L140,""))))</f>
        <v/>
      </c>
      <c r="L140" s="48"/>
      <c r="M140" s="48"/>
      <c r="N140" s="48"/>
      <c r="O140" s="48"/>
      <c r="P140" s="52"/>
      <c r="Q140" s="53"/>
      <c r="R140" s="52"/>
      <c r="S140" s="52"/>
      <c r="T140" s="48"/>
      <c r="U140" s="54" t="str">
        <f aca="false">IF(OR(J140="",J140="✖️ Anulado",J140="↩️ No aceptado",AND(T140&lt;&gt;"",T140&lt;&gt;"No")),"",IF(IF(R140&lt;&gt;"",N(R140),N(P140))-N(S140)&gt;0,IF(R140&lt;&gt;"",N(R140),N(P140))-N(S140),""))</f>
        <v/>
      </c>
      <c r="V140" s="53"/>
      <c r="W140" s="49"/>
    </row>
    <row r="141" customFormat="false" ht="21" hidden="false" customHeight="true" outlineLevel="0" collapsed="false">
      <c r="A141" s="38" t="n">
        <v>137</v>
      </c>
      <c r="B141" s="47"/>
      <c r="C141" s="48"/>
      <c r="D141" s="49"/>
      <c r="E141" s="47"/>
      <c r="F141" s="49"/>
      <c r="G141" s="49"/>
      <c r="H141" s="49"/>
      <c r="I141" s="49"/>
      <c r="J141" s="50" t="str">
        <f aca="true">IF(AND(B141="",D141="",F141=""),"",IF(V141="Sí","✖️ Anulado",IF(O141&lt;&gt;"","📦 Entregado",IF(Q141="No","↩️ No aceptado",IF(N141&lt;&gt;"","✅ Listo para recoger",IF(Q141="Esperando","💬 Esperando su sí",IF(AND(L141&lt;&gt;"",TODAY()&gt;N(L141)),"🐢 Retrasado",IF(M141&lt;&gt;"","🔧 En marcha","📥 En cola"))))))))</f>
        <v/>
      </c>
      <c r="K141" s="51" t="str">
        <f aca="true">IF(OR(L141="",J141="",J141="✖️ Anulado",J141="↩️ No aceptado"),"",IF(N141&lt;&gt;"",IF(N141&gt;L141,N141-L141,""),IF(O141&lt;&gt;"",IF(O141&gt;L141,O141-L141,""),IF(TODAY()&gt;L141,TODAY()-L141,""))))</f>
        <v/>
      </c>
      <c r="L141" s="48"/>
      <c r="M141" s="48"/>
      <c r="N141" s="48"/>
      <c r="O141" s="48"/>
      <c r="P141" s="52"/>
      <c r="Q141" s="53"/>
      <c r="R141" s="52"/>
      <c r="S141" s="52"/>
      <c r="T141" s="48"/>
      <c r="U141" s="54" t="str">
        <f aca="false">IF(OR(J141="",J141="✖️ Anulado",J141="↩️ No aceptado",AND(T141&lt;&gt;"",T141&lt;&gt;"No")),"",IF(IF(R141&lt;&gt;"",N(R141),N(P141))-N(S141)&gt;0,IF(R141&lt;&gt;"",N(R141),N(P141))-N(S141),""))</f>
        <v/>
      </c>
      <c r="V141" s="53"/>
      <c r="W141" s="49"/>
    </row>
    <row r="142" customFormat="false" ht="21" hidden="false" customHeight="true" outlineLevel="0" collapsed="false">
      <c r="A142" s="38" t="n">
        <v>138</v>
      </c>
      <c r="B142" s="47"/>
      <c r="C142" s="48"/>
      <c r="D142" s="49"/>
      <c r="E142" s="47"/>
      <c r="F142" s="49"/>
      <c r="G142" s="49"/>
      <c r="H142" s="49"/>
      <c r="I142" s="49"/>
      <c r="J142" s="50" t="str">
        <f aca="true">IF(AND(B142="",D142="",F142=""),"",IF(V142="Sí","✖️ Anulado",IF(O142&lt;&gt;"","📦 Entregado",IF(Q142="No","↩️ No aceptado",IF(N142&lt;&gt;"","✅ Listo para recoger",IF(Q142="Esperando","💬 Esperando su sí",IF(AND(L142&lt;&gt;"",TODAY()&gt;N(L142)),"🐢 Retrasado",IF(M142&lt;&gt;"","🔧 En marcha","📥 En cola"))))))))</f>
        <v/>
      </c>
      <c r="K142" s="51" t="str">
        <f aca="true">IF(OR(L142="",J142="",J142="✖️ Anulado",J142="↩️ No aceptado"),"",IF(N142&lt;&gt;"",IF(N142&gt;L142,N142-L142,""),IF(O142&lt;&gt;"",IF(O142&gt;L142,O142-L142,""),IF(TODAY()&gt;L142,TODAY()-L142,""))))</f>
        <v/>
      </c>
      <c r="L142" s="48"/>
      <c r="M142" s="48"/>
      <c r="N142" s="48"/>
      <c r="O142" s="48"/>
      <c r="P142" s="52"/>
      <c r="Q142" s="53"/>
      <c r="R142" s="52"/>
      <c r="S142" s="52"/>
      <c r="T142" s="48"/>
      <c r="U142" s="54" t="str">
        <f aca="false">IF(OR(J142="",J142="✖️ Anulado",J142="↩️ No aceptado",AND(T142&lt;&gt;"",T142&lt;&gt;"No")),"",IF(IF(R142&lt;&gt;"",N(R142),N(P142))-N(S142)&gt;0,IF(R142&lt;&gt;"",N(R142),N(P142))-N(S142),""))</f>
        <v/>
      </c>
      <c r="V142" s="53"/>
      <c r="W142" s="49"/>
    </row>
    <row r="143" customFormat="false" ht="21" hidden="false" customHeight="true" outlineLevel="0" collapsed="false">
      <c r="A143" s="38" t="n">
        <v>139</v>
      </c>
      <c r="B143" s="47"/>
      <c r="C143" s="48"/>
      <c r="D143" s="49"/>
      <c r="E143" s="47"/>
      <c r="F143" s="49"/>
      <c r="G143" s="49"/>
      <c r="H143" s="49"/>
      <c r="I143" s="49"/>
      <c r="J143" s="50" t="str">
        <f aca="true">IF(AND(B143="",D143="",F143=""),"",IF(V143="Sí","✖️ Anulado",IF(O143&lt;&gt;"","📦 Entregado",IF(Q143="No","↩️ No aceptado",IF(N143&lt;&gt;"","✅ Listo para recoger",IF(Q143="Esperando","💬 Esperando su sí",IF(AND(L143&lt;&gt;"",TODAY()&gt;N(L143)),"🐢 Retrasado",IF(M143&lt;&gt;"","🔧 En marcha","📥 En cola"))))))))</f>
        <v/>
      </c>
      <c r="K143" s="51" t="str">
        <f aca="true">IF(OR(L143="",J143="",J143="✖️ Anulado",J143="↩️ No aceptado"),"",IF(N143&lt;&gt;"",IF(N143&gt;L143,N143-L143,""),IF(O143&lt;&gt;"",IF(O143&gt;L143,O143-L143,""),IF(TODAY()&gt;L143,TODAY()-L143,""))))</f>
        <v/>
      </c>
      <c r="L143" s="48"/>
      <c r="M143" s="48"/>
      <c r="N143" s="48"/>
      <c r="O143" s="48"/>
      <c r="P143" s="52"/>
      <c r="Q143" s="53"/>
      <c r="R143" s="52"/>
      <c r="S143" s="52"/>
      <c r="T143" s="48"/>
      <c r="U143" s="54" t="str">
        <f aca="false">IF(OR(J143="",J143="✖️ Anulado",J143="↩️ No aceptado",AND(T143&lt;&gt;"",T143&lt;&gt;"No")),"",IF(IF(R143&lt;&gt;"",N(R143),N(P143))-N(S143)&gt;0,IF(R143&lt;&gt;"",N(R143),N(P143))-N(S143),""))</f>
        <v/>
      </c>
      <c r="V143" s="53"/>
      <c r="W143" s="49"/>
    </row>
    <row r="144" customFormat="false" ht="21" hidden="false" customHeight="true" outlineLevel="0" collapsed="false">
      <c r="A144" s="38" t="n">
        <v>140</v>
      </c>
      <c r="B144" s="47"/>
      <c r="C144" s="48"/>
      <c r="D144" s="49"/>
      <c r="E144" s="47"/>
      <c r="F144" s="49"/>
      <c r="G144" s="49"/>
      <c r="H144" s="49"/>
      <c r="I144" s="49"/>
      <c r="J144" s="50" t="str">
        <f aca="true">IF(AND(B144="",D144="",F144=""),"",IF(V144="Sí","✖️ Anulado",IF(O144&lt;&gt;"","📦 Entregado",IF(Q144="No","↩️ No aceptado",IF(N144&lt;&gt;"","✅ Listo para recoger",IF(Q144="Esperando","💬 Esperando su sí",IF(AND(L144&lt;&gt;"",TODAY()&gt;N(L144)),"🐢 Retrasado",IF(M144&lt;&gt;"","🔧 En marcha","📥 En cola"))))))))</f>
        <v/>
      </c>
      <c r="K144" s="51" t="str">
        <f aca="true">IF(OR(L144="",J144="",J144="✖️ Anulado",J144="↩️ No aceptado"),"",IF(N144&lt;&gt;"",IF(N144&gt;L144,N144-L144,""),IF(O144&lt;&gt;"",IF(O144&gt;L144,O144-L144,""),IF(TODAY()&gt;L144,TODAY()-L144,""))))</f>
        <v/>
      </c>
      <c r="L144" s="48"/>
      <c r="M144" s="48"/>
      <c r="N144" s="48"/>
      <c r="O144" s="48"/>
      <c r="P144" s="52"/>
      <c r="Q144" s="53"/>
      <c r="R144" s="52"/>
      <c r="S144" s="52"/>
      <c r="T144" s="48"/>
      <c r="U144" s="54" t="str">
        <f aca="false">IF(OR(J144="",J144="✖️ Anulado",J144="↩️ No aceptado",AND(T144&lt;&gt;"",T144&lt;&gt;"No")),"",IF(IF(R144&lt;&gt;"",N(R144),N(P144))-N(S144)&gt;0,IF(R144&lt;&gt;"",N(R144),N(P144))-N(S144),""))</f>
        <v/>
      </c>
      <c r="V144" s="53"/>
      <c r="W144" s="49"/>
    </row>
    <row r="145" customFormat="false" ht="21" hidden="false" customHeight="true" outlineLevel="0" collapsed="false">
      <c r="A145" s="38" t="n">
        <v>141</v>
      </c>
      <c r="B145" s="47"/>
      <c r="C145" s="48"/>
      <c r="D145" s="49"/>
      <c r="E145" s="47"/>
      <c r="F145" s="49"/>
      <c r="G145" s="49"/>
      <c r="H145" s="49"/>
      <c r="I145" s="49"/>
      <c r="J145" s="50" t="str">
        <f aca="true">IF(AND(B145="",D145="",F145=""),"",IF(V145="Sí","✖️ Anulado",IF(O145&lt;&gt;"","📦 Entregado",IF(Q145="No","↩️ No aceptado",IF(N145&lt;&gt;"","✅ Listo para recoger",IF(Q145="Esperando","💬 Esperando su sí",IF(AND(L145&lt;&gt;"",TODAY()&gt;N(L145)),"🐢 Retrasado",IF(M145&lt;&gt;"","🔧 En marcha","📥 En cola"))))))))</f>
        <v/>
      </c>
      <c r="K145" s="51" t="str">
        <f aca="true">IF(OR(L145="",J145="",J145="✖️ Anulado",J145="↩️ No aceptado"),"",IF(N145&lt;&gt;"",IF(N145&gt;L145,N145-L145,""),IF(O145&lt;&gt;"",IF(O145&gt;L145,O145-L145,""),IF(TODAY()&gt;L145,TODAY()-L145,""))))</f>
        <v/>
      </c>
      <c r="L145" s="48"/>
      <c r="M145" s="48"/>
      <c r="N145" s="48"/>
      <c r="O145" s="48"/>
      <c r="P145" s="52"/>
      <c r="Q145" s="53"/>
      <c r="R145" s="52"/>
      <c r="S145" s="52"/>
      <c r="T145" s="48"/>
      <c r="U145" s="54" t="str">
        <f aca="false">IF(OR(J145="",J145="✖️ Anulado",J145="↩️ No aceptado",AND(T145&lt;&gt;"",T145&lt;&gt;"No")),"",IF(IF(R145&lt;&gt;"",N(R145),N(P145))-N(S145)&gt;0,IF(R145&lt;&gt;"",N(R145),N(P145))-N(S145),""))</f>
        <v/>
      </c>
      <c r="V145" s="53"/>
      <c r="W145" s="49"/>
    </row>
    <row r="146" customFormat="false" ht="21" hidden="false" customHeight="true" outlineLevel="0" collapsed="false">
      <c r="A146" s="38" t="n">
        <v>142</v>
      </c>
      <c r="B146" s="47"/>
      <c r="C146" s="48"/>
      <c r="D146" s="49"/>
      <c r="E146" s="47"/>
      <c r="F146" s="49"/>
      <c r="G146" s="49"/>
      <c r="H146" s="49"/>
      <c r="I146" s="49"/>
      <c r="J146" s="50" t="str">
        <f aca="true">IF(AND(B146="",D146="",F146=""),"",IF(V146="Sí","✖️ Anulado",IF(O146&lt;&gt;"","📦 Entregado",IF(Q146="No","↩️ No aceptado",IF(N146&lt;&gt;"","✅ Listo para recoger",IF(Q146="Esperando","💬 Esperando su sí",IF(AND(L146&lt;&gt;"",TODAY()&gt;N(L146)),"🐢 Retrasado",IF(M146&lt;&gt;"","🔧 En marcha","📥 En cola"))))))))</f>
        <v/>
      </c>
      <c r="K146" s="51" t="str">
        <f aca="true">IF(OR(L146="",J146="",J146="✖️ Anulado",J146="↩️ No aceptado"),"",IF(N146&lt;&gt;"",IF(N146&gt;L146,N146-L146,""),IF(O146&lt;&gt;"",IF(O146&gt;L146,O146-L146,""),IF(TODAY()&gt;L146,TODAY()-L146,""))))</f>
        <v/>
      </c>
      <c r="L146" s="48"/>
      <c r="M146" s="48"/>
      <c r="N146" s="48"/>
      <c r="O146" s="48"/>
      <c r="P146" s="52"/>
      <c r="Q146" s="53"/>
      <c r="R146" s="52"/>
      <c r="S146" s="52"/>
      <c r="T146" s="48"/>
      <c r="U146" s="54" t="str">
        <f aca="false">IF(OR(J146="",J146="✖️ Anulado",J146="↩️ No aceptado",AND(T146&lt;&gt;"",T146&lt;&gt;"No")),"",IF(IF(R146&lt;&gt;"",N(R146),N(P146))-N(S146)&gt;0,IF(R146&lt;&gt;"",N(R146),N(P146))-N(S146),""))</f>
        <v/>
      </c>
      <c r="V146" s="53"/>
      <c r="W146" s="49"/>
    </row>
    <row r="147" customFormat="false" ht="21" hidden="false" customHeight="true" outlineLevel="0" collapsed="false">
      <c r="A147" s="38" t="n">
        <v>143</v>
      </c>
      <c r="B147" s="47"/>
      <c r="C147" s="48"/>
      <c r="D147" s="49"/>
      <c r="E147" s="47"/>
      <c r="F147" s="49"/>
      <c r="G147" s="49"/>
      <c r="H147" s="49"/>
      <c r="I147" s="49"/>
      <c r="J147" s="50" t="str">
        <f aca="true">IF(AND(B147="",D147="",F147=""),"",IF(V147="Sí","✖️ Anulado",IF(O147&lt;&gt;"","📦 Entregado",IF(Q147="No","↩️ No aceptado",IF(N147&lt;&gt;"","✅ Listo para recoger",IF(Q147="Esperando","💬 Esperando su sí",IF(AND(L147&lt;&gt;"",TODAY()&gt;N(L147)),"🐢 Retrasado",IF(M147&lt;&gt;"","🔧 En marcha","📥 En cola"))))))))</f>
        <v/>
      </c>
      <c r="K147" s="51" t="str">
        <f aca="true">IF(OR(L147="",J147="",J147="✖️ Anulado",J147="↩️ No aceptado"),"",IF(N147&lt;&gt;"",IF(N147&gt;L147,N147-L147,""),IF(O147&lt;&gt;"",IF(O147&gt;L147,O147-L147,""),IF(TODAY()&gt;L147,TODAY()-L147,""))))</f>
        <v/>
      </c>
      <c r="L147" s="48"/>
      <c r="M147" s="48"/>
      <c r="N147" s="48"/>
      <c r="O147" s="48"/>
      <c r="P147" s="52"/>
      <c r="Q147" s="53"/>
      <c r="R147" s="52"/>
      <c r="S147" s="52"/>
      <c r="T147" s="48"/>
      <c r="U147" s="54" t="str">
        <f aca="false">IF(OR(J147="",J147="✖️ Anulado",J147="↩️ No aceptado",AND(T147&lt;&gt;"",T147&lt;&gt;"No")),"",IF(IF(R147&lt;&gt;"",N(R147),N(P147))-N(S147)&gt;0,IF(R147&lt;&gt;"",N(R147),N(P147))-N(S147),""))</f>
        <v/>
      </c>
      <c r="V147" s="53"/>
      <c r="W147" s="49"/>
    </row>
    <row r="148" customFormat="false" ht="21" hidden="false" customHeight="true" outlineLevel="0" collapsed="false">
      <c r="A148" s="38" t="n">
        <v>144</v>
      </c>
      <c r="B148" s="47"/>
      <c r="C148" s="48"/>
      <c r="D148" s="49"/>
      <c r="E148" s="47"/>
      <c r="F148" s="49"/>
      <c r="G148" s="49"/>
      <c r="H148" s="49"/>
      <c r="I148" s="49"/>
      <c r="J148" s="50" t="str">
        <f aca="true">IF(AND(B148="",D148="",F148=""),"",IF(V148="Sí","✖️ Anulado",IF(O148&lt;&gt;"","📦 Entregado",IF(Q148="No","↩️ No aceptado",IF(N148&lt;&gt;"","✅ Listo para recoger",IF(Q148="Esperando","💬 Esperando su sí",IF(AND(L148&lt;&gt;"",TODAY()&gt;N(L148)),"🐢 Retrasado",IF(M148&lt;&gt;"","🔧 En marcha","📥 En cola"))))))))</f>
        <v/>
      </c>
      <c r="K148" s="51" t="str">
        <f aca="true">IF(OR(L148="",J148="",J148="✖️ Anulado",J148="↩️ No aceptado"),"",IF(N148&lt;&gt;"",IF(N148&gt;L148,N148-L148,""),IF(O148&lt;&gt;"",IF(O148&gt;L148,O148-L148,""),IF(TODAY()&gt;L148,TODAY()-L148,""))))</f>
        <v/>
      </c>
      <c r="L148" s="48"/>
      <c r="M148" s="48"/>
      <c r="N148" s="48"/>
      <c r="O148" s="48"/>
      <c r="P148" s="52"/>
      <c r="Q148" s="53"/>
      <c r="R148" s="52"/>
      <c r="S148" s="52"/>
      <c r="T148" s="48"/>
      <c r="U148" s="54" t="str">
        <f aca="false">IF(OR(J148="",J148="✖️ Anulado",J148="↩️ No aceptado",AND(T148&lt;&gt;"",T148&lt;&gt;"No")),"",IF(IF(R148&lt;&gt;"",N(R148),N(P148))-N(S148)&gt;0,IF(R148&lt;&gt;"",N(R148),N(P148))-N(S148),""))</f>
        <v/>
      </c>
      <c r="V148" s="53"/>
      <c r="W148" s="49"/>
    </row>
    <row r="149" customFormat="false" ht="21" hidden="false" customHeight="true" outlineLevel="0" collapsed="false">
      <c r="A149" s="38" t="n">
        <v>145</v>
      </c>
      <c r="B149" s="47"/>
      <c r="C149" s="48"/>
      <c r="D149" s="49"/>
      <c r="E149" s="47"/>
      <c r="F149" s="49"/>
      <c r="G149" s="49"/>
      <c r="H149" s="49"/>
      <c r="I149" s="49"/>
      <c r="J149" s="50" t="str">
        <f aca="true">IF(AND(B149="",D149="",F149=""),"",IF(V149="Sí","✖️ Anulado",IF(O149&lt;&gt;"","📦 Entregado",IF(Q149="No","↩️ No aceptado",IF(N149&lt;&gt;"","✅ Listo para recoger",IF(Q149="Esperando","💬 Esperando su sí",IF(AND(L149&lt;&gt;"",TODAY()&gt;N(L149)),"🐢 Retrasado",IF(M149&lt;&gt;"","🔧 En marcha","📥 En cola"))))))))</f>
        <v/>
      </c>
      <c r="K149" s="51" t="str">
        <f aca="true">IF(OR(L149="",J149="",J149="✖️ Anulado",J149="↩️ No aceptado"),"",IF(N149&lt;&gt;"",IF(N149&gt;L149,N149-L149,""),IF(O149&lt;&gt;"",IF(O149&gt;L149,O149-L149,""),IF(TODAY()&gt;L149,TODAY()-L149,""))))</f>
        <v/>
      </c>
      <c r="L149" s="48"/>
      <c r="M149" s="48"/>
      <c r="N149" s="48"/>
      <c r="O149" s="48"/>
      <c r="P149" s="52"/>
      <c r="Q149" s="53"/>
      <c r="R149" s="52"/>
      <c r="S149" s="52"/>
      <c r="T149" s="48"/>
      <c r="U149" s="54" t="str">
        <f aca="false">IF(OR(J149="",J149="✖️ Anulado",J149="↩️ No aceptado",AND(T149&lt;&gt;"",T149&lt;&gt;"No")),"",IF(IF(R149&lt;&gt;"",N(R149),N(P149))-N(S149)&gt;0,IF(R149&lt;&gt;"",N(R149),N(P149))-N(S149),""))</f>
        <v/>
      </c>
      <c r="V149" s="53"/>
      <c r="W149" s="49"/>
    </row>
    <row r="150" customFormat="false" ht="21" hidden="false" customHeight="true" outlineLevel="0" collapsed="false">
      <c r="A150" s="38" t="n">
        <v>146</v>
      </c>
      <c r="B150" s="47"/>
      <c r="C150" s="48"/>
      <c r="D150" s="49"/>
      <c r="E150" s="47"/>
      <c r="F150" s="49"/>
      <c r="G150" s="49"/>
      <c r="H150" s="49"/>
      <c r="I150" s="49"/>
      <c r="J150" s="50" t="str">
        <f aca="true">IF(AND(B150="",D150="",F150=""),"",IF(V150="Sí","✖️ Anulado",IF(O150&lt;&gt;"","📦 Entregado",IF(Q150="No","↩️ No aceptado",IF(N150&lt;&gt;"","✅ Listo para recoger",IF(Q150="Esperando","💬 Esperando su sí",IF(AND(L150&lt;&gt;"",TODAY()&gt;N(L150)),"🐢 Retrasado",IF(M150&lt;&gt;"","🔧 En marcha","📥 En cola"))))))))</f>
        <v/>
      </c>
      <c r="K150" s="51" t="str">
        <f aca="true">IF(OR(L150="",J150="",J150="✖️ Anulado",J150="↩️ No aceptado"),"",IF(N150&lt;&gt;"",IF(N150&gt;L150,N150-L150,""),IF(O150&lt;&gt;"",IF(O150&gt;L150,O150-L150,""),IF(TODAY()&gt;L150,TODAY()-L150,""))))</f>
        <v/>
      </c>
      <c r="L150" s="48"/>
      <c r="M150" s="48"/>
      <c r="N150" s="48"/>
      <c r="O150" s="48"/>
      <c r="P150" s="52"/>
      <c r="Q150" s="53"/>
      <c r="R150" s="52"/>
      <c r="S150" s="52"/>
      <c r="T150" s="48"/>
      <c r="U150" s="54" t="str">
        <f aca="false">IF(OR(J150="",J150="✖️ Anulado",J150="↩️ No aceptado",AND(T150&lt;&gt;"",T150&lt;&gt;"No")),"",IF(IF(R150&lt;&gt;"",N(R150),N(P150))-N(S150)&gt;0,IF(R150&lt;&gt;"",N(R150),N(P150))-N(S150),""))</f>
        <v/>
      </c>
      <c r="V150" s="53"/>
      <c r="W150" s="49"/>
    </row>
    <row r="151" customFormat="false" ht="21" hidden="false" customHeight="true" outlineLevel="0" collapsed="false">
      <c r="A151" s="38" t="n">
        <v>147</v>
      </c>
      <c r="B151" s="47"/>
      <c r="C151" s="48"/>
      <c r="D151" s="49"/>
      <c r="E151" s="47"/>
      <c r="F151" s="49"/>
      <c r="G151" s="49"/>
      <c r="H151" s="49"/>
      <c r="I151" s="49"/>
      <c r="J151" s="50" t="str">
        <f aca="true">IF(AND(B151="",D151="",F151=""),"",IF(V151="Sí","✖️ Anulado",IF(O151&lt;&gt;"","📦 Entregado",IF(Q151="No","↩️ No aceptado",IF(N151&lt;&gt;"","✅ Listo para recoger",IF(Q151="Esperando","💬 Esperando su sí",IF(AND(L151&lt;&gt;"",TODAY()&gt;N(L151)),"🐢 Retrasado",IF(M151&lt;&gt;"","🔧 En marcha","📥 En cola"))))))))</f>
        <v/>
      </c>
      <c r="K151" s="51" t="str">
        <f aca="true">IF(OR(L151="",J151="",J151="✖️ Anulado",J151="↩️ No aceptado"),"",IF(N151&lt;&gt;"",IF(N151&gt;L151,N151-L151,""),IF(O151&lt;&gt;"",IF(O151&gt;L151,O151-L151,""),IF(TODAY()&gt;L151,TODAY()-L151,""))))</f>
        <v/>
      </c>
      <c r="L151" s="48"/>
      <c r="M151" s="48"/>
      <c r="N151" s="48"/>
      <c r="O151" s="48"/>
      <c r="P151" s="52"/>
      <c r="Q151" s="53"/>
      <c r="R151" s="52"/>
      <c r="S151" s="52"/>
      <c r="T151" s="48"/>
      <c r="U151" s="54" t="str">
        <f aca="false">IF(OR(J151="",J151="✖️ Anulado",J151="↩️ No aceptado",AND(T151&lt;&gt;"",T151&lt;&gt;"No")),"",IF(IF(R151&lt;&gt;"",N(R151),N(P151))-N(S151)&gt;0,IF(R151&lt;&gt;"",N(R151),N(P151))-N(S151),""))</f>
        <v/>
      </c>
      <c r="V151" s="53"/>
      <c r="W151" s="49"/>
    </row>
    <row r="152" customFormat="false" ht="21" hidden="false" customHeight="true" outlineLevel="0" collapsed="false">
      <c r="A152" s="38" t="n">
        <v>148</v>
      </c>
      <c r="B152" s="47"/>
      <c r="C152" s="48"/>
      <c r="D152" s="49"/>
      <c r="E152" s="47"/>
      <c r="F152" s="49"/>
      <c r="G152" s="49"/>
      <c r="H152" s="49"/>
      <c r="I152" s="49"/>
      <c r="J152" s="50" t="str">
        <f aca="true">IF(AND(B152="",D152="",F152=""),"",IF(V152="Sí","✖️ Anulado",IF(O152&lt;&gt;"","📦 Entregado",IF(Q152="No","↩️ No aceptado",IF(N152&lt;&gt;"","✅ Listo para recoger",IF(Q152="Esperando","💬 Esperando su sí",IF(AND(L152&lt;&gt;"",TODAY()&gt;N(L152)),"🐢 Retrasado",IF(M152&lt;&gt;"","🔧 En marcha","📥 En cola"))))))))</f>
        <v/>
      </c>
      <c r="K152" s="51" t="str">
        <f aca="true">IF(OR(L152="",J152="",J152="✖️ Anulado",J152="↩️ No aceptado"),"",IF(N152&lt;&gt;"",IF(N152&gt;L152,N152-L152,""),IF(O152&lt;&gt;"",IF(O152&gt;L152,O152-L152,""),IF(TODAY()&gt;L152,TODAY()-L152,""))))</f>
        <v/>
      </c>
      <c r="L152" s="48"/>
      <c r="M152" s="48"/>
      <c r="N152" s="48"/>
      <c r="O152" s="48"/>
      <c r="P152" s="52"/>
      <c r="Q152" s="53"/>
      <c r="R152" s="52"/>
      <c r="S152" s="52"/>
      <c r="T152" s="48"/>
      <c r="U152" s="54" t="str">
        <f aca="false">IF(OR(J152="",J152="✖️ Anulado",J152="↩️ No aceptado",AND(T152&lt;&gt;"",T152&lt;&gt;"No")),"",IF(IF(R152&lt;&gt;"",N(R152),N(P152))-N(S152)&gt;0,IF(R152&lt;&gt;"",N(R152),N(P152))-N(S152),""))</f>
        <v/>
      </c>
      <c r="V152" s="53"/>
      <c r="W152" s="49"/>
    </row>
    <row r="153" customFormat="false" ht="21" hidden="false" customHeight="true" outlineLevel="0" collapsed="false">
      <c r="A153" s="38" t="n">
        <v>149</v>
      </c>
      <c r="B153" s="47"/>
      <c r="C153" s="48"/>
      <c r="D153" s="49"/>
      <c r="E153" s="47"/>
      <c r="F153" s="49"/>
      <c r="G153" s="49"/>
      <c r="H153" s="49"/>
      <c r="I153" s="49"/>
      <c r="J153" s="50" t="str">
        <f aca="true">IF(AND(B153="",D153="",F153=""),"",IF(V153="Sí","✖️ Anulado",IF(O153&lt;&gt;"","📦 Entregado",IF(Q153="No","↩️ No aceptado",IF(N153&lt;&gt;"","✅ Listo para recoger",IF(Q153="Esperando","💬 Esperando su sí",IF(AND(L153&lt;&gt;"",TODAY()&gt;N(L153)),"🐢 Retrasado",IF(M153&lt;&gt;"","🔧 En marcha","📥 En cola"))))))))</f>
        <v/>
      </c>
      <c r="K153" s="51" t="str">
        <f aca="true">IF(OR(L153="",J153="",J153="✖️ Anulado",J153="↩️ No aceptado"),"",IF(N153&lt;&gt;"",IF(N153&gt;L153,N153-L153,""),IF(O153&lt;&gt;"",IF(O153&gt;L153,O153-L153,""),IF(TODAY()&gt;L153,TODAY()-L153,""))))</f>
        <v/>
      </c>
      <c r="L153" s="48"/>
      <c r="M153" s="48"/>
      <c r="N153" s="48"/>
      <c r="O153" s="48"/>
      <c r="P153" s="52"/>
      <c r="Q153" s="53"/>
      <c r="R153" s="52"/>
      <c r="S153" s="52"/>
      <c r="T153" s="48"/>
      <c r="U153" s="54" t="str">
        <f aca="false">IF(OR(J153="",J153="✖️ Anulado",J153="↩️ No aceptado",AND(T153&lt;&gt;"",T153&lt;&gt;"No")),"",IF(IF(R153&lt;&gt;"",N(R153),N(P153))-N(S153)&gt;0,IF(R153&lt;&gt;"",N(R153),N(P153))-N(S153),""))</f>
        <v/>
      </c>
      <c r="V153" s="53"/>
      <c r="W153" s="49"/>
    </row>
    <row r="154" customFormat="false" ht="21" hidden="false" customHeight="true" outlineLevel="0" collapsed="false">
      <c r="A154" s="38" t="n">
        <v>150</v>
      </c>
      <c r="B154" s="47"/>
      <c r="C154" s="48"/>
      <c r="D154" s="49"/>
      <c r="E154" s="47"/>
      <c r="F154" s="49"/>
      <c r="G154" s="49"/>
      <c r="H154" s="49"/>
      <c r="I154" s="49"/>
      <c r="J154" s="50" t="str">
        <f aca="true">IF(AND(B154="",D154="",F154=""),"",IF(V154="Sí","✖️ Anulado",IF(O154&lt;&gt;"","📦 Entregado",IF(Q154="No","↩️ No aceptado",IF(N154&lt;&gt;"","✅ Listo para recoger",IF(Q154="Esperando","💬 Esperando su sí",IF(AND(L154&lt;&gt;"",TODAY()&gt;N(L154)),"🐢 Retrasado",IF(M154&lt;&gt;"","🔧 En marcha","📥 En cola"))))))))</f>
        <v/>
      </c>
      <c r="K154" s="51" t="str">
        <f aca="true">IF(OR(L154="",J154="",J154="✖️ Anulado",J154="↩️ No aceptado"),"",IF(N154&lt;&gt;"",IF(N154&gt;L154,N154-L154,""),IF(O154&lt;&gt;"",IF(O154&gt;L154,O154-L154,""),IF(TODAY()&gt;L154,TODAY()-L154,""))))</f>
        <v/>
      </c>
      <c r="L154" s="48"/>
      <c r="M154" s="48"/>
      <c r="N154" s="48"/>
      <c r="O154" s="48"/>
      <c r="P154" s="52"/>
      <c r="Q154" s="53"/>
      <c r="R154" s="52"/>
      <c r="S154" s="52"/>
      <c r="T154" s="48"/>
      <c r="U154" s="54" t="str">
        <f aca="false">IF(OR(J154="",J154="✖️ Anulado",J154="↩️ No aceptado",AND(T154&lt;&gt;"",T154&lt;&gt;"No")),"",IF(IF(R154&lt;&gt;"",N(R154),N(P154))-N(S154)&gt;0,IF(R154&lt;&gt;"",N(R154),N(P154))-N(S154),""))</f>
        <v/>
      </c>
      <c r="V154" s="53"/>
      <c r="W154" s="49"/>
    </row>
    <row r="155" customFormat="false" ht="21" hidden="false" customHeight="true" outlineLevel="0" collapsed="false">
      <c r="A155" s="38" t="n">
        <v>151</v>
      </c>
      <c r="B155" s="47"/>
      <c r="C155" s="48"/>
      <c r="D155" s="49"/>
      <c r="E155" s="47"/>
      <c r="F155" s="49"/>
      <c r="G155" s="49"/>
      <c r="H155" s="49"/>
      <c r="I155" s="49"/>
      <c r="J155" s="50" t="str">
        <f aca="true">IF(AND(B155="",D155="",F155=""),"",IF(V155="Sí","✖️ Anulado",IF(O155&lt;&gt;"","📦 Entregado",IF(Q155="No","↩️ No aceptado",IF(N155&lt;&gt;"","✅ Listo para recoger",IF(Q155="Esperando","💬 Esperando su sí",IF(AND(L155&lt;&gt;"",TODAY()&gt;N(L155)),"🐢 Retrasado",IF(M155&lt;&gt;"","🔧 En marcha","📥 En cola"))))))))</f>
        <v/>
      </c>
      <c r="K155" s="51" t="str">
        <f aca="true">IF(OR(L155="",J155="",J155="✖️ Anulado",J155="↩️ No aceptado"),"",IF(N155&lt;&gt;"",IF(N155&gt;L155,N155-L155,""),IF(O155&lt;&gt;"",IF(O155&gt;L155,O155-L155,""),IF(TODAY()&gt;L155,TODAY()-L155,""))))</f>
        <v/>
      </c>
      <c r="L155" s="48"/>
      <c r="M155" s="48"/>
      <c r="N155" s="48"/>
      <c r="O155" s="48"/>
      <c r="P155" s="52"/>
      <c r="Q155" s="53"/>
      <c r="R155" s="52"/>
      <c r="S155" s="52"/>
      <c r="T155" s="48"/>
      <c r="U155" s="54" t="str">
        <f aca="false">IF(OR(J155="",J155="✖️ Anulado",J155="↩️ No aceptado",AND(T155&lt;&gt;"",T155&lt;&gt;"No")),"",IF(IF(R155&lt;&gt;"",N(R155),N(P155))-N(S155)&gt;0,IF(R155&lt;&gt;"",N(R155),N(P155))-N(S155),""))</f>
        <v/>
      </c>
      <c r="V155" s="53"/>
      <c r="W155" s="49"/>
    </row>
    <row r="156" customFormat="false" ht="21" hidden="false" customHeight="true" outlineLevel="0" collapsed="false">
      <c r="A156" s="38" t="n">
        <v>152</v>
      </c>
      <c r="B156" s="47"/>
      <c r="C156" s="48"/>
      <c r="D156" s="49"/>
      <c r="E156" s="47"/>
      <c r="F156" s="49"/>
      <c r="G156" s="49"/>
      <c r="H156" s="49"/>
      <c r="I156" s="49"/>
      <c r="J156" s="50" t="str">
        <f aca="true">IF(AND(B156="",D156="",F156=""),"",IF(V156="Sí","✖️ Anulado",IF(O156&lt;&gt;"","📦 Entregado",IF(Q156="No","↩️ No aceptado",IF(N156&lt;&gt;"","✅ Listo para recoger",IF(Q156="Esperando","💬 Esperando su sí",IF(AND(L156&lt;&gt;"",TODAY()&gt;N(L156)),"🐢 Retrasado",IF(M156&lt;&gt;"","🔧 En marcha","📥 En cola"))))))))</f>
        <v/>
      </c>
      <c r="K156" s="51" t="str">
        <f aca="true">IF(OR(L156="",J156="",J156="✖️ Anulado",J156="↩️ No aceptado"),"",IF(N156&lt;&gt;"",IF(N156&gt;L156,N156-L156,""),IF(O156&lt;&gt;"",IF(O156&gt;L156,O156-L156,""),IF(TODAY()&gt;L156,TODAY()-L156,""))))</f>
        <v/>
      </c>
      <c r="L156" s="48"/>
      <c r="M156" s="48"/>
      <c r="N156" s="48"/>
      <c r="O156" s="48"/>
      <c r="P156" s="52"/>
      <c r="Q156" s="53"/>
      <c r="R156" s="52"/>
      <c r="S156" s="52"/>
      <c r="T156" s="48"/>
      <c r="U156" s="54" t="str">
        <f aca="false">IF(OR(J156="",J156="✖️ Anulado",J156="↩️ No aceptado",AND(T156&lt;&gt;"",T156&lt;&gt;"No")),"",IF(IF(R156&lt;&gt;"",N(R156),N(P156))-N(S156)&gt;0,IF(R156&lt;&gt;"",N(R156),N(P156))-N(S156),""))</f>
        <v/>
      </c>
      <c r="V156" s="53"/>
      <c r="W156" s="49"/>
    </row>
    <row r="157" customFormat="false" ht="21" hidden="false" customHeight="true" outlineLevel="0" collapsed="false">
      <c r="A157" s="38" t="n">
        <v>153</v>
      </c>
      <c r="B157" s="47"/>
      <c r="C157" s="48"/>
      <c r="D157" s="49"/>
      <c r="E157" s="47"/>
      <c r="F157" s="49"/>
      <c r="G157" s="49"/>
      <c r="H157" s="49"/>
      <c r="I157" s="49"/>
      <c r="J157" s="50" t="str">
        <f aca="true">IF(AND(B157="",D157="",F157=""),"",IF(V157="Sí","✖️ Anulado",IF(O157&lt;&gt;"","📦 Entregado",IF(Q157="No","↩️ No aceptado",IF(N157&lt;&gt;"","✅ Listo para recoger",IF(Q157="Esperando","💬 Esperando su sí",IF(AND(L157&lt;&gt;"",TODAY()&gt;N(L157)),"🐢 Retrasado",IF(M157&lt;&gt;"","🔧 En marcha","📥 En cola"))))))))</f>
        <v/>
      </c>
      <c r="K157" s="51" t="str">
        <f aca="true">IF(OR(L157="",J157="",J157="✖️ Anulado",J157="↩️ No aceptado"),"",IF(N157&lt;&gt;"",IF(N157&gt;L157,N157-L157,""),IF(O157&lt;&gt;"",IF(O157&gt;L157,O157-L157,""),IF(TODAY()&gt;L157,TODAY()-L157,""))))</f>
        <v/>
      </c>
      <c r="L157" s="48"/>
      <c r="M157" s="48"/>
      <c r="N157" s="48"/>
      <c r="O157" s="48"/>
      <c r="P157" s="52"/>
      <c r="Q157" s="53"/>
      <c r="R157" s="52"/>
      <c r="S157" s="52"/>
      <c r="T157" s="48"/>
      <c r="U157" s="54" t="str">
        <f aca="false">IF(OR(J157="",J157="✖️ Anulado",J157="↩️ No aceptado",AND(T157&lt;&gt;"",T157&lt;&gt;"No")),"",IF(IF(R157&lt;&gt;"",N(R157),N(P157))-N(S157)&gt;0,IF(R157&lt;&gt;"",N(R157),N(P157))-N(S157),""))</f>
        <v/>
      </c>
      <c r="V157" s="53"/>
      <c r="W157" s="49"/>
    </row>
    <row r="158" customFormat="false" ht="21" hidden="false" customHeight="true" outlineLevel="0" collapsed="false">
      <c r="A158" s="38" t="n">
        <v>154</v>
      </c>
      <c r="B158" s="47"/>
      <c r="C158" s="48"/>
      <c r="D158" s="49"/>
      <c r="E158" s="47"/>
      <c r="F158" s="49"/>
      <c r="G158" s="49"/>
      <c r="H158" s="49"/>
      <c r="I158" s="49"/>
      <c r="J158" s="50" t="str">
        <f aca="true">IF(AND(B158="",D158="",F158=""),"",IF(V158="Sí","✖️ Anulado",IF(O158&lt;&gt;"","📦 Entregado",IF(Q158="No","↩️ No aceptado",IF(N158&lt;&gt;"","✅ Listo para recoger",IF(Q158="Esperando","💬 Esperando su sí",IF(AND(L158&lt;&gt;"",TODAY()&gt;N(L158)),"🐢 Retrasado",IF(M158&lt;&gt;"","🔧 En marcha","📥 En cola"))))))))</f>
        <v/>
      </c>
      <c r="K158" s="51" t="str">
        <f aca="true">IF(OR(L158="",J158="",J158="✖️ Anulado",J158="↩️ No aceptado"),"",IF(N158&lt;&gt;"",IF(N158&gt;L158,N158-L158,""),IF(O158&lt;&gt;"",IF(O158&gt;L158,O158-L158,""),IF(TODAY()&gt;L158,TODAY()-L158,""))))</f>
        <v/>
      </c>
      <c r="L158" s="48"/>
      <c r="M158" s="48"/>
      <c r="N158" s="48"/>
      <c r="O158" s="48"/>
      <c r="P158" s="52"/>
      <c r="Q158" s="53"/>
      <c r="R158" s="52"/>
      <c r="S158" s="52"/>
      <c r="T158" s="48"/>
      <c r="U158" s="54" t="str">
        <f aca="false">IF(OR(J158="",J158="✖️ Anulado",J158="↩️ No aceptado",AND(T158&lt;&gt;"",T158&lt;&gt;"No")),"",IF(IF(R158&lt;&gt;"",N(R158),N(P158))-N(S158)&gt;0,IF(R158&lt;&gt;"",N(R158),N(P158))-N(S158),""))</f>
        <v/>
      </c>
      <c r="V158" s="53"/>
      <c r="W158" s="49"/>
    </row>
    <row r="159" customFormat="false" ht="21" hidden="false" customHeight="true" outlineLevel="0" collapsed="false">
      <c r="A159" s="38" t="n">
        <v>155</v>
      </c>
      <c r="B159" s="47"/>
      <c r="C159" s="48"/>
      <c r="D159" s="49"/>
      <c r="E159" s="47"/>
      <c r="F159" s="49"/>
      <c r="G159" s="49"/>
      <c r="H159" s="49"/>
      <c r="I159" s="49"/>
      <c r="J159" s="50" t="str">
        <f aca="true">IF(AND(B159="",D159="",F159=""),"",IF(V159="Sí","✖️ Anulado",IF(O159&lt;&gt;"","📦 Entregado",IF(Q159="No","↩️ No aceptado",IF(N159&lt;&gt;"","✅ Listo para recoger",IF(Q159="Esperando","💬 Esperando su sí",IF(AND(L159&lt;&gt;"",TODAY()&gt;N(L159)),"🐢 Retrasado",IF(M159&lt;&gt;"","🔧 En marcha","📥 En cola"))))))))</f>
        <v/>
      </c>
      <c r="K159" s="51" t="str">
        <f aca="true">IF(OR(L159="",J159="",J159="✖️ Anulado",J159="↩️ No aceptado"),"",IF(N159&lt;&gt;"",IF(N159&gt;L159,N159-L159,""),IF(O159&lt;&gt;"",IF(O159&gt;L159,O159-L159,""),IF(TODAY()&gt;L159,TODAY()-L159,""))))</f>
        <v/>
      </c>
      <c r="L159" s="48"/>
      <c r="M159" s="48"/>
      <c r="N159" s="48"/>
      <c r="O159" s="48"/>
      <c r="P159" s="52"/>
      <c r="Q159" s="53"/>
      <c r="R159" s="52"/>
      <c r="S159" s="52"/>
      <c r="T159" s="48"/>
      <c r="U159" s="54" t="str">
        <f aca="false">IF(OR(J159="",J159="✖️ Anulado",J159="↩️ No aceptado",AND(T159&lt;&gt;"",T159&lt;&gt;"No")),"",IF(IF(R159&lt;&gt;"",N(R159),N(P159))-N(S159)&gt;0,IF(R159&lt;&gt;"",N(R159),N(P159))-N(S159),""))</f>
        <v/>
      </c>
      <c r="V159" s="53"/>
      <c r="W159" s="49"/>
    </row>
    <row r="160" customFormat="false" ht="21" hidden="false" customHeight="true" outlineLevel="0" collapsed="false">
      <c r="A160" s="38" t="n">
        <v>156</v>
      </c>
      <c r="B160" s="47"/>
      <c r="C160" s="48"/>
      <c r="D160" s="49"/>
      <c r="E160" s="47"/>
      <c r="F160" s="49"/>
      <c r="G160" s="49"/>
      <c r="H160" s="49"/>
      <c r="I160" s="49"/>
      <c r="J160" s="50" t="str">
        <f aca="true">IF(AND(B160="",D160="",F160=""),"",IF(V160="Sí","✖️ Anulado",IF(O160&lt;&gt;"","📦 Entregado",IF(Q160="No","↩️ No aceptado",IF(N160&lt;&gt;"","✅ Listo para recoger",IF(Q160="Esperando","💬 Esperando su sí",IF(AND(L160&lt;&gt;"",TODAY()&gt;N(L160)),"🐢 Retrasado",IF(M160&lt;&gt;"","🔧 En marcha","📥 En cola"))))))))</f>
        <v/>
      </c>
      <c r="K160" s="51" t="str">
        <f aca="true">IF(OR(L160="",J160="",J160="✖️ Anulado",J160="↩️ No aceptado"),"",IF(N160&lt;&gt;"",IF(N160&gt;L160,N160-L160,""),IF(O160&lt;&gt;"",IF(O160&gt;L160,O160-L160,""),IF(TODAY()&gt;L160,TODAY()-L160,""))))</f>
        <v/>
      </c>
      <c r="L160" s="48"/>
      <c r="M160" s="48"/>
      <c r="N160" s="48"/>
      <c r="O160" s="48"/>
      <c r="P160" s="52"/>
      <c r="Q160" s="53"/>
      <c r="R160" s="52"/>
      <c r="S160" s="52"/>
      <c r="T160" s="48"/>
      <c r="U160" s="54" t="str">
        <f aca="false">IF(OR(J160="",J160="✖️ Anulado",J160="↩️ No aceptado",AND(T160&lt;&gt;"",T160&lt;&gt;"No")),"",IF(IF(R160&lt;&gt;"",N(R160),N(P160))-N(S160)&gt;0,IF(R160&lt;&gt;"",N(R160),N(P160))-N(S160),""))</f>
        <v/>
      </c>
      <c r="V160" s="53"/>
      <c r="W160" s="49"/>
    </row>
    <row r="161" customFormat="false" ht="21" hidden="false" customHeight="true" outlineLevel="0" collapsed="false">
      <c r="A161" s="38" t="n">
        <v>157</v>
      </c>
      <c r="B161" s="47"/>
      <c r="C161" s="48"/>
      <c r="D161" s="49"/>
      <c r="E161" s="47"/>
      <c r="F161" s="49"/>
      <c r="G161" s="49"/>
      <c r="H161" s="49"/>
      <c r="I161" s="49"/>
      <c r="J161" s="50" t="str">
        <f aca="true">IF(AND(B161="",D161="",F161=""),"",IF(V161="Sí","✖️ Anulado",IF(O161&lt;&gt;"","📦 Entregado",IF(Q161="No","↩️ No aceptado",IF(N161&lt;&gt;"","✅ Listo para recoger",IF(Q161="Esperando","💬 Esperando su sí",IF(AND(L161&lt;&gt;"",TODAY()&gt;N(L161)),"🐢 Retrasado",IF(M161&lt;&gt;"","🔧 En marcha","📥 En cola"))))))))</f>
        <v/>
      </c>
      <c r="K161" s="51" t="str">
        <f aca="true">IF(OR(L161="",J161="",J161="✖️ Anulado",J161="↩️ No aceptado"),"",IF(N161&lt;&gt;"",IF(N161&gt;L161,N161-L161,""),IF(O161&lt;&gt;"",IF(O161&gt;L161,O161-L161,""),IF(TODAY()&gt;L161,TODAY()-L161,""))))</f>
        <v/>
      </c>
      <c r="L161" s="48"/>
      <c r="M161" s="48"/>
      <c r="N161" s="48"/>
      <c r="O161" s="48"/>
      <c r="P161" s="52"/>
      <c r="Q161" s="53"/>
      <c r="R161" s="52"/>
      <c r="S161" s="52"/>
      <c r="T161" s="48"/>
      <c r="U161" s="54" t="str">
        <f aca="false">IF(OR(J161="",J161="✖️ Anulado",J161="↩️ No aceptado",AND(T161&lt;&gt;"",T161&lt;&gt;"No")),"",IF(IF(R161&lt;&gt;"",N(R161),N(P161))-N(S161)&gt;0,IF(R161&lt;&gt;"",N(R161),N(P161))-N(S161),""))</f>
        <v/>
      </c>
      <c r="V161" s="53"/>
      <c r="W161" s="49"/>
    </row>
    <row r="162" customFormat="false" ht="21" hidden="false" customHeight="true" outlineLevel="0" collapsed="false">
      <c r="A162" s="38" t="n">
        <v>158</v>
      </c>
      <c r="B162" s="47"/>
      <c r="C162" s="48"/>
      <c r="D162" s="49"/>
      <c r="E162" s="47"/>
      <c r="F162" s="49"/>
      <c r="G162" s="49"/>
      <c r="H162" s="49"/>
      <c r="I162" s="49"/>
      <c r="J162" s="50" t="str">
        <f aca="true">IF(AND(B162="",D162="",F162=""),"",IF(V162="Sí","✖️ Anulado",IF(O162&lt;&gt;"","📦 Entregado",IF(Q162="No","↩️ No aceptado",IF(N162&lt;&gt;"","✅ Listo para recoger",IF(Q162="Esperando","💬 Esperando su sí",IF(AND(L162&lt;&gt;"",TODAY()&gt;N(L162)),"🐢 Retrasado",IF(M162&lt;&gt;"","🔧 En marcha","📥 En cola"))))))))</f>
        <v/>
      </c>
      <c r="K162" s="51" t="str">
        <f aca="true">IF(OR(L162="",J162="",J162="✖️ Anulado",J162="↩️ No aceptado"),"",IF(N162&lt;&gt;"",IF(N162&gt;L162,N162-L162,""),IF(O162&lt;&gt;"",IF(O162&gt;L162,O162-L162,""),IF(TODAY()&gt;L162,TODAY()-L162,""))))</f>
        <v/>
      </c>
      <c r="L162" s="48"/>
      <c r="M162" s="48"/>
      <c r="N162" s="48"/>
      <c r="O162" s="48"/>
      <c r="P162" s="52"/>
      <c r="Q162" s="53"/>
      <c r="R162" s="52"/>
      <c r="S162" s="52"/>
      <c r="T162" s="48"/>
      <c r="U162" s="54" t="str">
        <f aca="false">IF(OR(J162="",J162="✖️ Anulado",J162="↩️ No aceptado",AND(T162&lt;&gt;"",T162&lt;&gt;"No")),"",IF(IF(R162&lt;&gt;"",N(R162),N(P162))-N(S162)&gt;0,IF(R162&lt;&gt;"",N(R162),N(P162))-N(S162),""))</f>
        <v/>
      </c>
      <c r="V162" s="53"/>
      <c r="W162" s="49"/>
    </row>
    <row r="163" customFormat="false" ht="21" hidden="false" customHeight="true" outlineLevel="0" collapsed="false">
      <c r="A163" s="38" t="n">
        <v>159</v>
      </c>
      <c r="B163" s="47"/>
      <c r="C163" s="48"/>
      <c r="D163" s="49"/>
      <c r="E163" s="47"/>
      <c r="F163" s="49"/>
      <c r="G163" s="49"/>
      <c r="H163" s="49"/>
      <c r="I163" s="49"/>
      <c r="J163" s="50" t="str">
        <f aca="true">IF(AND(B163="",D163="",F163=""),"",IF(V163="Sí","✖️ Anulado",IF(O163&lt;&gt;"","📦 Entregado",IF(Q163="No","↩️ No aceptado",IF(N163&lt;&gt;"","✅ Listo para recoger",IF(Q163="Esperando","💬 Esperando su sí",IF(AND(L163&lt;&gt;"",TODAY()&gt;N(L163)),"🐢 Retrasado",IF(M163&lt;&gt;"","🔧 En marcha","📥 En cola"))))))))</f>
        <v/>
      </c>
      <c r="K163" s="51" t="str">
        <f aca="true">IF(OR(L163="",J163="",J163="✖️ Anulado",J163="↩️ No aceptado"),"",IF(N163&lt;&gt;"",IF(N163&gt;L163,N163-L163,""),IF(O163&lt;&gt;"",IF(O163&gt;L163,O163-L163,""),IF(TODAY()&gt;L163,TODAY()-L163,""))))</f>
        <v/>
      </c>
      <c r="L163" s="48"/>
      <c r="M163" s="48"/>
      <c r="N163" s="48"/>
      <c r="O163" s="48"/>
      <c r="P163" s="52"/>
      <c r="Q163" s="53"/>
      <c r="R163" s="52"/>
      <c r="S163" s="52"/>
      <c r="T163" s="48"/>
      <c r="U163" s="54" t="str">
        <f aca="false">IF(OR(J163="",J163="✖️ Anulado",J163="↩️ No aceptado",AND(T163&lt;&gt;"",T163&lt;&gt;"No")),"",IF(IF(R163&lt;&gt;"",N(R163),N(P163))-N(S163)&gt;0,IF(R163&lt;&gt;"",N(R163),N(P163))-N(S163),""))</f>
        <v/>
      </c>
      <c r="V163" s="53"/>
      <c r="W163" s="49"/>
    </row>
    <row r="164" customFormat="false" ht="21" hidden="false" customHeight="true" outlineLevel="0" collapsed="false">
      <c r="A164" s="38" t="n">
        <v>160</v>
      </c>
      <c r="B164" s="47"/>
      <c r="C164" s="48"/>
      <c r="D164" s="49"/>
      <c r="E164" s="47"/>
      <c r="F164" s="49"/>
      <c r="G164" s="49"/>
      <c r="H164" s="49"/>
      <c r="I164" s="49"/>
      <c r="J164" s="50" t="str">
        <f aca="true">IF(AND(B164="",D164="",F164=""),"",IF(V164="Sí","✖️ Anulado",IF(O164&lt;&gt;"","📦 Entregado",IF(Q164="No","↩️ No aceptado",IF(N164&lt;&gt;"","✅ Listo para recoger",IF(Q164="Esperando","💬 Esperando su sí",IF(AND(L164&lt;&gt;"",TODAY()&gt;N(L164)),"🐢 Retrasado",IF(M164&lt;&gt;"","🔧 En marcha","📥 En cola"))))))))</f>
        <v/>
      </c>
      <c r="K164" s="51" t="str">
        <f aca="true">IF(OR(L164="",J164="",J164="✖️ Anulado",J164="↩️ No aceptado"),"",IF(N164&lt;&gt;"",IF(N164&gt;L164,N164-L164,""),IF(O164&lt;&gt;"",IF(O164&gt;L164,O164-L164,""),IF(TODAY()&gt;L164,TODAY()-L164,""))))</f>
        <v/>
      </c>
      <c r="L164" s="48"/>
      <c r="M164" s="48"/>
      <c r="N164" s="48"/>
      <c r="O164" s="48"/>
      <c r="P164" s="52"/>
      <c r="Q164" s="53"/>
      <c r="R164" s="52"/>
      <c r="S164" s="52"/>
      <c r="T164" s="48"/>
      <c r="U164" s="54" t="str">
        <f aca="false">IF(OR(J164="",J164="✖️ Anulado",J164="↩️ No aceptado",AND(T164&lt;&gt;"",T164&lt;&gt;"No")),"",IF(IF(R164&lt;&gt;"",N(R164),N(P164))-N(S164)&gt;0,IF(R164&lt;&gt;"",N(R164),N(P164))-N(S164),""))</f>
        <v/>
      </c>
      <c r="V164" s="53"/>
      <c r="W164" s="49"/>
    </row>
    <row r="165" customFormat="false" ht="21" hidden="false" customHeight="true" outlineLevel="0" collapsed="false">
      <c r="A165" s="38" t="n">
        <v>161</v>
      </c>
      <c r="B165" s="47"/>
      <c r="C165" s="48"/>
      <c r="D165" s="49"/>
      <c r="E165" s="47"/>
      <c r="F165" s="49"/>
      <c r="G165" s="49"/>
      <c r="H165" s="49"/>
      <c r="I165" s="49"/>
      <c r="J165" s="50" t="str">
        <f aca="true">IF(AND(B165="",D165="",F165=""),"",IF(V165="Sí","✖️ Anulado",IF(O165&lt;&gt;"","📦 Entregado",IF(Q165="No","↩️ No aceptado",IF(N165&lt;&gt;"","✅ Listo para recoger",IF(Q165="Esperando","💬 Esperando su sí",IF(AND(L165&lt;&gt;"",TODAY()&gt;N(L165)),"🐢 Retrasado",IF(M165&lt;&gt;"","🔧 En marcha","📥 En cola"))))))))</f>
        <v/>
      </c>
      <c r="K165" s="51" t="str">
        <f aca="true">IF(OR(L165="",J165="",J165="✖️ Anulado",J165="↩️ No aceptado"),"",IF(N165&lt;&gt;"",IF(N165&gt;L165,N165-L165,""),IF(O165&lt;&gt;"",IF(O165&gt;L165,O165-L165,""),IF(TODAY()&gt;L165,TODAY()-L165,""))))</f>
        <v/>
      </c>
      <c r="L165" s="48"/>
      <c r="M165" s="48"/>
      <c r="N165" s="48"/>
      <c r="O165" s="48"/>
      <c r="P165" s="52"/>
      <c r="Q165" s="53"/>
      <c r="R165" s="52"/>
      <c r="S165" s="52"/>
      <c r="T165" s="48"/>
      <c r="U165" s="54" t="str">
        <f aca="false">IF(OR(J165="",J165="✖️ Anulado",J165="↩️ No aceptado",AND(T165&lt;&gt;"",T165&lt;&gt;"No")),"",IF(IF(R165&lt;&gt;"",N(R165),N(P165))-N(S165)&gt;0,IF(R165&lt;&gt;"",N(R165),N(P165))-N(S165),""))</f>
        <v/>
      </c>
      <c r="V165" s="53"/>
      <c r="W165" s="49"/>
    </row>
    <row r="166" customFormat="false" ht="21" hidden="false" customHeight="true" outlineLevel="0" collapsed="false">
      <c r="A166" s="38" t="n">
        <v>162</v>
      </c>
      <c r="B166" s="47"/>
      <c r="C166" s="48"/>
      <c r="D166" s="49"/>
      <c r="E166" s="47"/>
      <c r="F166" s="49"/>
      <c r="G166" s="49"/>
      <c r="H166" s="49"/>
      <c r="I166" s="49"/>
      <c r="J166" s="50" t="str">
        <f aca="true">IF(AND(B166="",D166="",F166=""),"",IF(V166="Sí","✖️ Anulado",IF(O166&lt;&gt;"","📦 Entregado",IF(Q166="No","↩️ No aceptado",IF(N166&lt;&gt;"","✅ Listo para recoger",IF(Q166="Esperando","💬 Esperando su sí",IF(AND(L166&lt;&gt;"",TODAY()&gt;N(L166)),"🐢 Retrasado",IF(M166&lt;&gt;"","🔧 En marcha","📥 En cola"))))))))</f>
        <v/>
      </c>
      <c r="K166" s="51" t="str">
        <f aca="true">IF(OR(L166="",J166="",J166="✖️ Anulado",J166="↩️ No aceptado"),"",IF(N166&lt;&gt;"",IF(N166&gt;L166,N166-L166,""),IF(O166&lt;&gt;"",IF(O166&gt;L166,O166-L166,""),IF(TODAY()&gt;L166,TODAY()-L166,""))))</f>
        <v/>
      </c>
      <c r="L166" s="48"/>
      <c r="M166" s="48"/>
      <c r="N166" s="48"/>
      <c r="O166" s="48"/>
      <c r="P166" s="52"/>
      <c r="Q166" s="53"/>
      <c r="R166" s="52"/>
      <c r="S166" s="52"/>
      <c r="T166" s="48"/>
      <c r="U166" s="54" t="str">
        <f aca="false">IF(OR(J166="",J166="✖️ Anulado",J166="↩️ No aceptado",AND(T166&lt;&gt;"",T166&lt;&gt;"No")),"",IF(IF(R166&lt;&gt;"",N(R166),N(P166))-N(S166)&gt;0,IF(R166&lt;&gt;"",N(R166),N(P166))-N(S166),""))</f>
        <v/>
      </c>
      <c r="V166" s="53"/>
      <c r="W166" s="49"/>
    </row>
    <row r="167" customFormat="false" ht="21" hidden="false" customHeight="true" outlineLevel="0" collapsed="false">
      <c r="A167" s="38" t="n">
        <v>163</v>
      </c>
      <c r="B167" s="47"/>
      <c r="C167" s="48"/>
      <c r="D167" s="49"/>
      <c r="E167" s="47"/>
      <c r="F167" s="49"/>
      <c r="G167" s="49"/>
      <c r="H167" s="49"/>
      <c r="I167" s="49"/>
      <c r="J167" s="50" t="str">
        <f aca="true">IF(AND(B167="",D167="",F167=""),"",IF(V167="Sí","✖️ Anulado",IF(O167&lt;&gt;"","📦 Entregado",IF(Q167="No","↩️ No aceptado",IF(N167&lt;&gt;"","✅ Listo para recoger",IF(Q167="Esperando","💬 Esperando su sí",IF(AND(L167&lt;&gt;"",TODAY()&gt;N(L167)),"🐢 Retrasado",IF(M167&lt;&gt;"","🔧 En marcha","📥 En cola"))))))))</f>
        <v/>
      </c>
      <c r="K167" s="51" t="str">
        <f aca="true">IF(OR(L167="",J167="",J167="✖️ Anulado",J167="↩️ No aceptado"),"",IF(N167&lt;&gt;"",IF(N167&gt;L167,N167-L167,""),IF(O167&lt;&gt;"",IF(O167&gt;L167,O167-L167,""),IF(TODAY()&gt;L167,TODAY()-L167,""))))</f>
        <v/>
      </c>
      <c r="L167" s="48"/>
      <c r="M167" s="48"/>
      <c r="N167" s="48"/>
      <c r="O167" s="48"/>
      <c r="P167" s="52"/>
      <c r="Q167" s="53"/>
      <c r="R167" s="52"/>
      <c r="S167" s="52"/>
      <c r="T167" s="48"/>
      <c r="U167" s="54" t="str">
        <f aca="false">IF(OR(J167="",J167="✖️ Anulado",J167="↩️ No aceptado",AND(T167&lt;&gt;"",T167&lt;&gt;"No")),"",IF(IF(R167&lt;&gt;"",N(R167),N(P167))-N(S167)&gt;0,IF(R167&lt;&gt;"",N(R167),N(P167))-N(S167),""))</f>
        <v/>
      </c>
      <c r="V167" s="53"/>
      <c r="W167" s="49"/>
    </row>
    <row r="168" customFormat="false" ht="21" hidden="false" customHeight="true" outlineLevel="0" collapsed="false">
      <c r="A168" s="38" t="n">
        <v>164</v>
      </c>
      <c r="B168" s="47"/>
      <c r="C168" s="48"/>
      <c r="D168" s="49"/>
      <c r="E168" s="47"/>
      <c r="F168" s="49"/>
      <c r="G168" s="49"/>
      <c r="H168" s="49"/>
      <c r="I168" s="49"/>
      <c r="J168" s="50" t="str">
        <f aca="true">IF(AND(B168="",D168="",F168=""),"",IF(V168="Sí","✖️ Anulado",IF(O168&lt;&gt;"","📦 Entregado",IF(Q168="No","↩️ No aceptado",IF(N168&lt;&gt;"","✅ Listo para recoger",IF(Q168="Esperando","💬 Esperando su sí",IF(AND(L168&lt;&gt;"",TODAY()&gt;N(L168)),"🐢 Retrasado",IF(M168&lt;&gt;"","🔧 En marcha","📥 En cola"))))))))</f>
        <v/>
      </c>
      <c r="K168" s="51" t="str">
        <f aca="true">IF(OR(L168="",J168="",J168="✖️ Anulado",J168="↩️ No aceptado"),"",IF(N168&lt;&gt;"",IF(N168&gt;L168,N168-L168,""),IF(O168&lt;&gt;"",IF(O168&gt;L168,O168-L168,""),IF(TODAY()&gt;L168,TODAY()-L168,""))))</f>
        <v/>
      </c>
      <c r="L168" s="48"/>
      <c r="M168" s="48"/>
      <c r="N168" s="48"/>
      <c r="O168" s="48"/>
      <c r="P168" s="52"/>
      <c r="Q168" s="53"/>
      <c r="R168" s="52"/>
      <c r="S168" s="52"/>
      <c r="T168" s="48"/>
      <c r="U168" s="54" t="str">
        <f aca="false">IF(OR(J168="",J168="✖️ Anulado",J168="↩️ No aceptado",AND(T168&lt;&gt;"",T168&lt;&gt;"No")),"",IF(IF(R168&lt;&gt;"",N(R168),N(P168))-N(S168)&gt;0,IF(R168&lt;&gt;"",N(R168),N(P168))-N(S168),""))</f>
        <v/>
      </c>
      <c r="V168" s="53"/>
      <c r="W168" s="49"/>
    </row>
    <row r="169" customFormat="false" ht="21" hidden="false" customHeight="true" outlineLevel="0" collapsed="false">
      <c r="A169" s="38" t="n">
        <v>165</v>
      </c>
      <c r="B169" s="47"/>
      <c r="C169" s="48"/>
      <c r="D169" s="49"/>
      <c r="E169" s="47"/>
      <c r="F169" s="49"/>
      <c r="G169" s="49"/>
      <c r="H169" s="49"/>
      <c r="I169" s="49"/>
      <c r="J169" s="50" t="str">
        <f aca="true">IF(AND(B169="",D169="",F169=""),"",IF(V169="Sí","✖️ Anulado",IF(O169&lt;&gt;"","📦 Entregado",IF(Q169="No","↩️ No aceptado",IF(N169&lt;&gt;"","✅ Listo para recoger",IF(Q169="Esperando","💬 Esperando su sí",IF(AND(L169&lt;&gt;"",TODAY()&gt;N(L169)),"🐢 Retrasado",IF(M169&lt;&gt;"","🔧 En marcha","📥 En cola"))))))))</f>
        <v/>
      </c>
      <c r="K169" s="51" t="str">
        <f aca="true">IF(OR(L169="",J169="",J169="✖️ Anulado",J169="↩️ No aceptado"),"",IF(N169&lt;&gt;"",IF(N169&gt;L169,N169-L169,""),IF(O169&lt;&gt;"",IF(O169&gt;L169,O169-L169,""),IF(TODAY()&gt;L169,TODAY()-L169,""))))</f>
        <v/>
      </c>
      <c r="L169" s="48"/>
      <c r="M169" s="48"/>
      <c r="N169" s="48"/>
      <c r="O169" s="48"/>
      <c r="P169" s="52"/>
      <c r="Q169" s="53"/>
      <c r="R169" s="52"/>
      <c r="S169" s="52"/>
      <c r="T169" s="48"/>
      <c r="U169" s="54" t="str">
        <f aca="false">IF(OR(J169="",J169="✖️ Anulado",J169="↩️ No aceptado",AND(T169&lt;&gt;"",T169&lt;&gt;"No")),"",IF(IF(R169&lt;&gt;"",N(R169),N(P169))-N(S169)&gt;0,IF(R169&lt;&gt;"",N(R169),N(P169))-N(S169),""))</f>
        <v/>
      </c>
      <c r="V169" s="53"/>
      <c r="W169" s="49"/>
    </row>
    <row r="170" customFormat="false" ht="21" hidden="false" customHeight="true" outlineLevel="0" collapsed="false">
      <c r="A170" s="38" t="n">
        <v>166</v>
      </c>
      <c r="B170" s="47"/>
      <c r="C170" s="48"/>
      <c r="D170" s="49"/>
      <c r="E170" s="47"/>
      <c r="F170" s="49"/>
      <c r="G170" s="49"/>
      <c r="H170" s="49"/>
      <c r="I170" s="49"/>
      <c r="J170" s="50" t="str">
        <f aca="true">IF(AND(B170="",D170="",F170=""),"",IF(V170="Sí","✖️ Anulado",IF(O170&lt;&gt;"","📦 Entregado",IF(Q170="No","↩️ No aceptado",IF(N170&lt;&gt;"","✅ Listo para recoger",IF(Q170="Esperando","💬 Esperando su sí",IF(AND(L170&lt;&gt;"",TODAY()&gt;N(L170)),"🐢 Retrasado",IF(M170&lt;&gt;"","🔧 En marcha","📥 En cola"))))))))</f>
        <v/>
      </c>
      <c r="K170" s="51" t="str">
        <f aca="true">IF(OR(L170="",J170="",J170="✖️ Anulado",J170="↩️ No aceptado"),"",IF(N170&lt;&gt;"",IF(N170&gt;L170,N170-L170,""),IF(O170&lt;&gt;"",IF(O170&gt;L170,O170-L170,""),IF(TODAY()&gt;L170,TODAY()-L170,""))))</f>
        <v/>
      </c>
      <c r="L170" s="48"/>
      <c r="M170" s="48"/>
      <c r="N170" s="48"/>
      <c r="O170" s="48"/>
      <c r="P170" s="52"/>
      <c r="Q170" s="53"/>
      <c r="R170" s="52"/>
      <c r="S170" s="52"/>
      <c r="T170" s="48"/>
      <c r="U170" s="54" t="str">
        <f aca="false">IF(OR(J170="",J170="✖️ Anulado",J170="↩️ No aceptado",AND(T170&lt;&gt;"",T170&lt;&gt;"No")),"",IF(IF(R170&lt;&gt;"",N(R170),N(P170))-N(S170)&gt;0,IF(R170&lt;&gt;"",N(R170),N(P170))-N(S170),""))</f>
        <v/>
      </c>
      <c r="V170" s="53"/>
      <c r="W170" s="49"/>
    </row>
    <row r="171" customFormat="false" ht="21" hidden="false" customHeight="true" outlineLevel="0" collapsed="false">
      <c r="A171" s="38" t="n">
        <v>167</v>
      </c>
      <c r="B171" s="47"/>
      <c r="C171" s="48"/>
      <c r="D171" s="49"/>
      <c r="E171" s="47"/>
      <c r="F171" s="49"/>
      <c r="G171" s="49"/>
      <c r="H171" s="49"/>
      <c r="I171" s="49"/>
      <c r="J171" s="50" t="str">
        <f aca="true">IF(AND(B171="",D171="",F171=""),"",IF(V171="Sí","✖️ Anulado",IF(O171&lt;&gt;"","📦 Entregado",IF(Q171="No","↩️ No aceptado",IF(N171&lt;&gt;"","✅ Listo para recoger",IF(Q171="Esperando","💬 Esperando su sí",IF(AND(L171&lt;&gt;"",TODAY()&gt;N(L171)),"🐢 Retrasado",IF(M171&lt;&gt;"","🔧 En marcha","📥 En cola"))))))))</f>
        <v/>
      </c>
      <c r="K171" s="51" t="str">
        <f aca="true">IF(OR(L171="",J171="",J171="✖️ Anulado",J171="↩️ No aceptado"),"",IF(N171&lt;&gt;"",IF(N171&gt;L171,N171-L171,""),IF(O171&lt;&gt;"",IF(O171&gt;L171,O171-L171,""),IF(TODAY()&gt;L171,TODAY()-L171,""))))</f>
        <v/>
      </c>
      <c r="L171" s="48"/>
      <c r="M171" s="48"/>
      <c r="N171" s="48"/>
      <c r="O171" s="48"/>
      <c r="P171" s="52"/>
      <c r="Q171" s="53"/>
      <c r="R171" s="52"/>
      <c r="S171" s="52"/>
      <c r="T171" s="48"/>
      <c r="U171" s="54" t="str">
        <f aca="false">IF(OR(J171="",J171="✖️ Anulado",J171="↩️ No aceptado",AND(T171&lt;&gt;"",T171&lt;&gt;"No")),"",IF(IF(R171&lt;&gt;"",N(R171),N(P171))-N(S171)&gt;0,IF(R171&lt;&gt;"",N(R171),N(P171))-N(S171),""))</f>
        <v/>
      </c>
      <c r="V171" s="53"/>
      <c r="W171" s="49"/>
    </row>
    <row r="172" customFormat="false" ht="21" hidden="false" customHeight="true" outlineLevel="0" collapsed="false">
      <c r="A172" s="38" t="n">
        <v>168</v>
      </c>
      <c r="B172" s="47"/>
      <c r="C172" s="48"/>
      <c r="D172" s="49"/>
      <c r="E172" s="47"/>
      <c r="F172" s="49"/>
      <c r="G172" s="49"/>
      <c r="H172" s="49"/>
      <c r="I172" s="49"/>
      <c r="J172" s="50" t="str">
        <f aca="true">IF(AND(B172="",D172="",F172=""),"",IF(V172="Sí","✖️ Anulado",IF(O172&lt;&gt;"","📦 Entregado",IF(Q172="No","↩️ No aceptado",IF(N172&lt;&gt;"","✅ Listo para recoger",IF(Q172="Esperando","💬 Esperando su sí",IF(AND(L172&lt;&gt;"",TODAY()&gt;N(L172)),"🐢 Retrasado",IF(M172&lt;&gt;"","🔧 En marcha","📥 En cola"))))))))</f>
        <v/>
      </c>
      <c r="K172" s="51" t="str">
        <f aca="true">IF(OR(L172="",J172="",J172="✖️ Anulado",J172="↩️ No aceptado"),"",IF(N172&lt;&gt;"",IF(N172&gt;L172,N172-L172,""),IF(O172&lt;&gt;"",IF(O172&gt;L172,O172-L172,""),IF(TODAY()&gt;L172,TODAY()-L172,""))))</f>
        <v/>
      </c>
      <c r="L172" s="48"/>
      <c r="M172" s="48"/>
      <c r="N172" s="48"/>
      <c r="O172" s="48"/>
      <c r="P172" s="52"/>
      <c r="Q172" s="53"/>
      <c r="R172" s="52"/>
      <c r="S172" s="52"/>
      <c r="T172" s="48"/>
      <c r="U172" s="54" t="str">
        <f aca="false">IF(OR(J172="",J172="✖️ Anulado",J172="↩️ No aceptado",AND(T172&lt;&gt;"",T172&lt;&gt;"No")),"",IF(IF(R172&lt;&gt;"",N(R172),N(P172))-N(S172)&gt;0,IF(R172&lt;&gt;"",N(R172),N(P172))-N(S172),""))</f>
        <v/>
      </c>
      <c r="V172" s="53"/>
      <c r="W172" s="49"/>
    </row>
    <row r="173" customFormat="false" ht="21" hidden="false" customHeight="true" outlineLevel="0" collapsed="false">
      <c r="A173" s="38" t="n">
        <v>169</v>
      </c>
      <c r="B173" s="47"/>
      <c r="C173" s="48"/>
      <c r="D173" s="49"/>
      <c r="E173" s="47"/>
      <c r="F173" s="49"/>
      <c r="G173" s="49"/>
      <c r="H173" s="49"/>
      <c r="I173" s="49"/>
      <c r="J173" s="50" t="str">
        <f aca="true">IF(AND(B173="",D173="",F173=""),"",IF(V173="Sí","✖️ Anulado",IF(O173&lt;&gt;"","📦 Entregado",IF(Q173="No","↩️ No aceptado",IF(N173&lt;&gt;"","✅ Listo para recoger",IF(Q173="Esperando","💬 Esperando su sí",IF(AND(L173&lt;&gt;"",TODAY()&gt;N(L173)),"🐢 Retrasado",IF(M173&lt;&gt;"","🔧 En marcha","📥 En cola"))))))))</f>
        <v/>
      </c>
      <c r="K173" s="51" t="str">
        <f aca="true">IF(OR(L173="",J173="",J173="✖️ Anulado",J173="↩️ No aceptado"),"",IF(N173&lt;&gt;"",IF(N173&gt;L173,N173-L173,""),IF(O173&lt;&gt;"",IF(O173&gt;L173,O173-L173,""),IF(TODAY()&gt;L173,TODAY()-L173,""))))</f>
        <v/>
      </c>
      <c r="L173" s="48"/>
      <c r="M173" s="48"/>
      <c r="N173" s="48"/>
      <c r="O173" s="48"/>
      <c r="P173" s="52"/>
      <c r="Q173" s="53"/>
      <c r="R173" s="52"/>
      <c r="S173" s="52"/>
      <c r="T173" s="48"/>
      <c r="U173" s="54" t="str">
        <f aca="false">IF(OR(J173="",J173="✖️ Anulado",J173="↩️ No aceptado",AND(T173&lt;&gt;"",T173&lt;&gt;"No")),"",IF(IF(R173&lt;&gt;"",N(R173),N(P173))-N(S173)&gt;0,IF(R173&lt;&gt;"",N(R173),N(P173))-N(S173),""))</f>
        <v/>
      </c>
      <c r="V173" s="53"/>
      <c r="W173" s="49"/>
    </row>
    <row r="174" customFormat="false" ht="21" hidden="false" customHeight="true" outlineLevel="0" collapsed="false">
      <c r="A174" s="38" t="n">
        <v>170</v>
      </c>
      <c r="B174" s="47"/>
      <c r="C174" s="48"/>
      <c r="D174" s="49"/>
      <c r="E174" s="47"/>
      <c r="F174" s="49"/>
      <c r="G174" s="49"/>
      <c r="H174" s="49"/>
      <c r="I174" s="49"/>
      <c r="J174" s="50" t="str">
        <f aca="true">IF(AND(B174="",D174="",F174=""),"",IF(V174="Sí","✖️ Anulado",IF(O174&lt;&gt;"","📦 Entregado",IF(Q174="No","↩️ No aceptado",IF(N174&lt;&gt;"","✅ Listo para recoger",IF(Q174="Esperando","💬 Esperando su sí",IF(AND(L174&lt;&gt;"",TODAY()&gt;N(L174)),"🐢 Retrasado",IF(M174&lt;&gt;"","🔧 En marcha","📥 En cola"))))))))</f>
        <v/>
      </c>
      <c r="K174" s="51" t="str">
        <f aca="true">IF(OR(L174="",J174="",J174="✖️ Anulado",J174="↩️ No aceptado"),"",IF(N174&lt;&gt;"",IF(N174&gt;L174,N174-L174,""),IF(O174&lt;&gt;"",IF(O174&gt;L174,O174-L174,""),IF(TODAY()&gt;L174,TODAY()-L174,""))))</f>
        <v/>
      </c>
      <c r="L174" s="48"/>
      <c r="M174" s="48"/>
      <c r="N174" s="48"/>
      <c r="O174" s="48"/>
      <c r="P174" s="52"/>
      <c r="Q174" s="53"/>
      <c r="R174" s="52"/>
      <c r="S174" s="52"/>
      <c r="T174" s="48"/>
      <c r="U174" s="54" t="str">
        <f aca="false">IF(OR(J174="",J174="✖️ Anulado",J174="↩️ No aceptado",AND(T174&lt;&gt;"",T174&lt;&gt;"No")),"",IF(IF(R174&lt;&gt;"",N(R174),N(P174))-N(S174)&gt;0,IF(R174&lt;&gt;"",N(R174),N(P174))-N(S174),""))</f>
        <v/>
      </c>
      <c r="V174" s="53"/>
      <c r="W174" s="49"/>
    </row>
    <row r="175" customFormat="false" ht="21" hidden="false" customHeight="true" outlineLevel="0" collapsed="false">
      <c r="A175" s="38" t="n">
        <v>171</v>
      </c>
      <c r="B175" s="47"/>
      <c r="C175" s="48"/>
      <c r="D175" s="49"/>
      <c r="E175" s="47"/>
      <c r="F175" s="49"/>
      <c r="G175" s="49"/>
      <c r="H175" s="49"/>
      <c r="I175" s="49"/>
      <c r="J175" s="50" t="str">
        <f aca="true">IF(AND(B175="",D175="",F175=""),"",IF(V175="Sí","✖️ Anulado",IF(O175&lt;&gt;"","📦 Entregado",IF(Q175="No","↩️ No aceptado",IF(N175&lt;&gt;"","✅ Listo para recoger",IF(Q175="Esperando","💬 Esperando su sí",IF(AND(L175&lt;&gt;"",TODAY()&gt;N(L175)),"🐢 Retrasado",IF(M175&lt;&gt;"","🔧 En marcha","📥 En cola"))))))))</f>
        <v/>
      </c>
      <c r="K175" s="51" t="str">
        <f aca="true">IF(OR(L175="",J175="",J175="✖️ Anulado",J175="↩️ No aceptado"),"",IF(N175&lt;&gt;"",IF(N175&gt;L175,N175-L175,""),IF(O175&lt;&gt;"",IF(O175&gt;L175,O175-L175,""),IF(TODAY()&gt;L175,TODAY()-L175,""))))</f>
        <v/>
      </c>
      <c r="L175" s="48"/>
      <c r="M175" s="48"/>
      <c r="N175" s="48"/>
      <c r="O175" s="48"/>
      <c r="P175" s="52"/>
      <c r="Q175" s="53"/>
      <c r="R175" s="52"/>
      <c r="S175" s="52"/>
      <c r="T175" s="48"/>
      <c r="U175" s="54" t="str">
        <f aca="false">IF(OR(J175="",J175="✖️ Anulado",J175="↩️ No aceptado",AND(T175&lt;&gt;"",T175&lt;&gt;"No")),"",IF(IF(R175&lt;&gt;"",N(R175),N(P175))-N(S175)&gt;0,IF(R175&lt;&gt;"",N(R175),N(P175))-N(S175),""))</f>
        <v/>
      </c>
      <c r="V175" s="53"/>
      <c r="W175" s="49"/>
    </row>
    <row r="176" customFormat="false" ht="21" hidden="false" customHeight="true" outlineLevel="0" collapsed="false">
      <c r="A176" s="38" t="n">
        <v>172</v>
      </c>
      <c r="B176" s="47"/>
      <c r="C176" s="48"/>
      <c r="D176" s="49"/>
      <c r="E176" s="47"/>
      <c r="F176" s="49"/>
      <c r="G176" s="49"/>
      <c r="H176" s="49"/>
      <c r="I176" s="49"/>
      <c r="J176" s="50" t="str">
        <f aca="true">IF(AND(B176="",D176="",F176=""),"",IF(V176="Sí","✖️ Anulado",IF(O176&lt;&gt;"","📦 Entregado",IF(Q176="No","↩️ No aceptado",IF(N176&lt;&gt;"","✅ Listo para recoger",IF(Q176="Esperando","💬 Esperando su sí",IF(AND(L176&lt;&gt;"",TODAY()&gt;N(L176)),"🐢 Retrasado",IF(M176&lt;&gt;"","🔧 En marcha","📥 En cola"))))))))</f>
        <v/>
      </c>
      <c r="K176" s="51" t="str">
        <f aca="true">IF(OR(L176="",J176="",J176="✖️ Anulado",J176="↩️ No aceptado"),"",IF(N176&lt;&gt;"",IF(N176&gt;L176,N176-L176,""),IF(O176&lt;&gt;"",IF(O176&gt;L176,O176-L176,""),IF(TODAY()&gt;L176,TODAY()-L176,""))))</f>
        <v/>
      </c>
      <c r="L176" s="48"/>
      <c r="M176" s="48"/>
      <c r="N176" s="48"/>
      <c r="O176" s="48"/>
      <c r="P176" s="52"/>
      <c r="Q176" s="53"/>
      <c r="R176" s="52"/>
      <c r="S176" s="52"/>
      <c r="T176" s="48"/>
      <c r="U176" s="54" t="str">
        <f aca="false">IF(OR(J176="",J176="✖️ Anulado",J176="↩️ No aceptado",AND(T176&lt;&gt;"",T176&lt;&gt;"No")),"",IF(IF(R176&lt;&gt;"",N(R176),N(P176))-N(S176)&gt;0,IF(R176&lt;&gt;"",N(R176),N(P176))-N(S176),""))</f>
        <v/>
      </c>
      <c r="V176" s="53"/>
      <c r="W176" s="49"/>
    </row>
    <row r="177" customFormat="false" ht="21" hidden="false" customHeight="true" outlineLevel="0" collapsed="false">
      <c r="A177" s="38" t="n">
        <v>173</v>
      </c>
      <c r="B177" s="47"/>
      <c r="C177" s="48"/>
      <c r="D177" s="49"/>
      <c r="E177" s="47"/>
      <c r="F177" s="49"/>
      <c r="G177" s="49"/>
      <c r="H177" s="49"/>
      <c r="I177" s="49"/>
      <c r="J177" s="50" t="str">
        <f aca="true">IF(AND(B177="",D177="",F177=""),"",IF(V177="Sí","✖️ Anulado",IF(O177&lt;&gt;"","📦 Entregado",IF(Q177="No","↩️ No aceptado",IF(N177&lt;&gt;"","✅ Listo para recoger",IF(Q177="Esperando","💬 Esperando su sí",IF(AND(L177&lt;&gt;"",TODAY()&gt;N(L177)),"🐢 Retrasado",IF(M177&lt;&gt;"","🔧 En marcha","📥 En cola"))))))))</f>
        <v/>
      </c>
      <c r="K177" s="51" t="str">
        <f aca="true">IF(OR(L177="",J177="",J177="✖️ Anulado",J177="↩️ No aceptado"),"",IF(N177&lt;&gt;"",IF(N177&gt;L177,N177-L177,""),IF(O177&lt;&gt;"",IF(O177&gt;L177,O177-L177,""),IF(TODAY()&gt;L177,TODAY()-L177,""))))</f>
        <v/>
      </c>
      <c r="L177" s="48"/>
      <c r="M177" s="48"/>
      <c r="N177" s="48"/>
      <c r="O177" s="48"/>
      <c r="P177" s="52"/>
      <c r="Q177" s="53"/>
      <c r="R177" s="52"/>
      <c r="S177" s="52"/>
      <c r="T177" s="48"/>
      <c r="U177" s="54" t="str">
        <f aca="false">IF(OR(J177="",J177="✖️ Anulado",J177="↩️ No aceptado",AND(T177&lt;&gt;"",T177&lt;&gt;"No")),"",IF(IF(R177&lt;&gt;"",N(R177),N(P177))-N(S177)&gt;0,IF(R177&lt;&gt;"",N(R177),N(P177))-N(S177),""))</f>
        <v/>
      </c>
      <c r="V177" s="53"/>
      <c r="W177" s="49"/>
    </row>
    <row r="178" customFormat="false" ht="21" hidden="false" customHeight="true" outlineLevel="0" collapsed="false">
      <c r="A178" s="38" t="n">
        <v>174</v>
      </c>
      <c r="B178" s="47"/>
      <c r="C178" s="48"/>
      <c r="D178" s="49"/>
      <c r="E178" s="47"/>
      <c r="F178" s="49"/>
      <c r="G178" s="49"/>
      <c r="H178" s="49"/>
      <c r="I178" s="49"/>
      <c r="J178" s="50" t="str">
        <f aca="true">IF(AND(B178="",D178="",F178=""),"",IF(V178="Sí","✖️ Anulado",IF(O178&lt;&gt;"","📦 Entregado",IF(Q178="No","↩️ No aceptado",IF(N178&lt;&gt;"","✅ Listo para recoger",IF(Q178="Esperando","💬 Esperando su sí",IF(AND(L178&lt;&gt;"",TODAY()&gt;N(L178)),"🐢 Retrasado",IF(M178&lt;&gt;"","🔧 En marcha","📥 En cola"))))))))</f>
        <v/>
      </c>
      <c r="K178" s="51" t="str">
        <f aca="true">IF(OR(L178="",J178="",J178="✖️ Anulado",J178="↩️ No aceptado"),"",IF(N178&lt;&gt;"",IF(N178&gt;L178,N178-L178,""),IF(O178&lt;&gt;"",IF(O178&gt;L178,O178-L178,""),IF(TODAY()&gt;L178,TODAY()-L178,""))))</f>
        <v/>
      </c>
      <c r="L178" s="48"/>
      <c r="M178" s="48"/>
      <c r="N178" s="48"/>
      <c r="O178" s="48"/>
      <c r="P178" s="52"/>
      <c r="Q178" s="53"/>
      <c r="R178" s="52"/>
      <c r="S178" s="52"/>
      <c r="T178" s="48"/>
      <c r="U178" s="54" t="str">
        <f aca="false">IF(OR(J178="",J178="✖️ Anulado",J178="↩️ No aceptado",AND(T178&lt;&gt;"",T178&lt;&gt;"No")),"",IF(IF(R178&lt;&gt;"",N(R178),N(P178))-N(S178)&gt;0,IF(R178&lt;&gt;"",N(R178),N(P178))-N(S178),""))</f>
        <v/>
      </c>
      <c r="V178" s="53"/>
      <c r="W178" s="49"/>
    </row>
    <row r="179" customFormat="false" ht="21" hidden="false" customHeight="true" outlineLevel="0" collapsed="false">
      <c r="A179" s="38" t="n">
        <v>175</v>
      </c>
      <c r="B179" s="47"/>
      <c r="C179" s="48"/>
      <c r="D179" s="49"/>
      <c r="E179" s="47"/>
      <c r="F179" s="49"/>
      <c r="G179" s="49"/>
      <c r="H179" s="49"/>
      <c r="I179" s="49"/>
      <c r="J179" s="50" t="str">
        <f aca="true">IF(AND(B179="",D179="",F179=""),"",IF(V179="Sí","✖️ Anulado",IF(O179&lt;&gt;"","📦 Entregado",IF(Q179="No","↩️ No aceptado",IF(N179&lt;&gt;"","✅ Listo para recoger",IF(Q179="Esperando","💬 Esperando su sí",IF(AND(L179&lt;&gt;"",TODAY()&gt;N(L179)),"🐢 Retrasado",IF(M179&lt;&gt;"","🔧 En marcha","📥 En cola"))))))))</f>
        <v/>
      </c>
      <c r="K179" s="51" t="str">
        <f aca="true">IF(OR(L179="",J179="",J179="✖️ Anulado",J179="↩️ No aceptado"),"",IF(N179&lt;&gt;"",IF(N179&gt;L179,N179-L179,""),IF(O179&lt;&gt;"",IF(O179&gt;L179,O179-L179,""),IF(TODAY()&gt;L179,TODAY()-L179,""))))</f>
        <v/>
      </c>
      <c r="L179" s="48"/>
      <c r="M179" s="48"/>
      <c r="N179" s="48"/>
      <c r="O179" s="48"/>
      <c r="P179" s="52"/>
      <c r="Q179" s="53"/>
      <c r="R179" s="52"/>
      <c r="S179" s="52"/>
      <c r="T179" s="48"/>
      <c r="U179" s="54" t="str">
        <f aca="false">IF(OR(J179="",J179="✖️ Anulado",J179="↩️ No aceptado",AND(T179&lt;&gt;"",T179&lt;&gt;"No")),"",IF(IF(R179&lt;&gt;"",N(R179),N(P179))-N(S179)&gt;0,IF(R179&lt;&gt;"",N(R179),N(P179))-N(S179),""))</f>
        <v/>
      </c>
      <c r="V179" s="53"/>
      <c r="W179" s="49"/>
    </row>
    <row r="180" customFormat="false" ht="21" hidden="false" customHeight="true" outlineLevel="0" collapsed="false">
      <c r="A180" s="38" t="n">
        <v>176</v>
      </c>
      <c r="B180" s="47"/>
      <c r="C180" s="48"/>
      <c r="D180" s="49"/>
      <c r="E180" s="47"/>
      <c r="F180" s="49"/>
      <c r="G180" s="49"/>
      <c r="H180" s="49"/>
      <c r="I180" s="49"/>
      <c r="J180" s="50" t="str">
        <f aca="true">IF(AND(B180="",D180="",F180=""),"",IF(V180="Sí","✖️ Anulado",IF(O180&lt;&gt;"","📦 Entregado",IF(Q180="No","↩️ No aceptado",IF(N180&lt;&gt;"","✅ Listo para recoger",IF(Q180="Esperando","💬 Esperando su sí",IF(AND(L180&lt;&gt;"",TODAY()&gt;N(L180)),"🐢 Retrasado",IF(M180&lt;&gt;"","🔧 En marcha","📥 En cola"))))))))</f>
        <v/>
      </c>
      <c r="K180" s="51" t="str">
        <f aca="true">IF(OR(L180="",J180="",J180="✖️ Anulado",J180="↩️ No aceptado"),"",IF(N180&lt;&gt;"",IF(N180&gt;L180,N180-L180,""),IF(O180&lt;&gt;"",IF(O180&gt;L180,O180-L180,""),IF(TODAY()&gt;L180,TODAY()-L180,""))))</f>
        <v/>
      </c>
      <c r="L180" s="48"/>
      <c r="M180" s="48"/>
      <c r="N180" s="48"/>
      <c r="O180" s="48"/>
      <c r="P180" s="52"/>
      <c r="Q180" s="53"/>
      <c r="R180" s="52"/>
      <c r="S180" s="52"/>
      <c r="T180" s="48"/>
      <c r="U180" s="54" t="str">
        <f aca="false">IF(OR(J180="",J180="✖️ Anulado",J180="↩️ No aceptado",AND(T180&lt;&gt;"",T180&lt;&gt;"No")),"",IF(IF(R180&lt;&gt;"",N(R180),N(P180))-N(S180)&gt;0,IF(R180&lt;&gt;"",N(R180),N(P180))-N(S180),""))</f>
        <v/>
      </c>
      <c r="V180" s="53"/>
      <c r="W180" s="49"/>
    </row>
    <row r="181" customFormat="false" ht="21" hidden="false" customHeight="true" outlineLevel="0" collapsed="false">
      <c r="A181" s="38" t="n">
        <v>177</v>
      </c>
      <c r="B181" s="47"/>
      <c r="C181" s="48"/>
      <c r="D181" s="49"/>
      <c r="E181" s="47"/>
      <c r="F181" s="49"/>
      <c r="G181" s="49"/>
      <c r="H181" s="49"/>
      <c r="I181" s="49"/>
      <c r="J181" s="50" t="str">
        <f aca="true">IF(AND(B181="",D181="",F181=""),"",IF(V181="Sí","✖️ Anulado",IF(O181&lt;&gt;"","📦 Entregado",IF(Q181="No","↩️ No aceptado",IF(N181&lt;&gt;"","✅ Listo para recoger",IF(Q181="Esperando","💬 Esperando su sí",IF(AND(L181&lt;&gt;"",TODAY()&gt;N(L181)),"🐢 Retrasado",IF(M181&lt;&gt;"","🔧 En marcha","📥 En cola"))))))))</f>
        <v/>
      </c>
      <c r="K181" s="51" t="str">
        <f aca="true">IF(OR(L181="",J181="",J181="✖️ Anulado",J181="↩️ No aceptado"),"",IF(N181&lt;&gt;"",IF(N181&gt;L181,N181-L181,""),IF(O181&lt;&gt;"",IF(O181&gt;L181,O181-L181,""),IF(TODAY()&gt;L181,TODAY()-L181,""))))</f>
        <v/>
      </c>
      <c r="L181" s="48"/>
      <c r="M181" s="48"/>
      <c r="N181" s="48"/>
      <c r="O181" s="48"/>
      <c r="P181" s="52"/>
      <c r="Q181" s="53"/>
      <c r="R181" s="52"/>
      <c r="S181" s="52"/>
      <c r="T181" s="48"/>
      <c r="U181" s="54" t="str">
        <f aca="false">IF(OR(J181="",J181="✖️ Anulado",J181="↩️ No aceptado",AND(T181&lt;&gt;"",T181&lt;&gt;"No")),"",IF(IF(R181&lt;&gt;"",N(R181),N(P181))-N(S181)&gt;0,IF(R181&lt;&gt;"",N(R181),N(P181))-N(S181),""))</f>
        <v/>
      </c>
      <c r="V181" s="53"/>
      <c r="W181" s="49"/>
    </row>
    <row r="182" customFormat="false" ht="21" hidden="false" customHeight="true" outlineLevel="0" collapsed="false">
      <c r="A182" s="38" t="n">
        <v>178</v>
      </c>
      <c r="B182" s="47"/>
      <c r="C182" s="48"/>
      <c r="D182" s="49"/>
      <c r="E182" s="47"/>
      <c r="F182" s="49"/>
      <c r="G182" s="49"/>
      <c r="H182" s="49"/>
      <c r="I182" s="49"/>
      <c r="J182" s="50" t="str">
        <f aca="true">IF(AND(B182="",D182="",F182=""),"",IF(V182="Sí","✖️ Anulado",IF(O182&lt;&gt;"","📦 Entregado",IF(Q182="No","↩️ No aceptado",IF(N182&lt;&gt;"","✅ Listo para recoger",IF(Q182="Esperando","💬 Esperando su sí",IF(AND(L182&lt;&gt;"",TODAY()&gt;N(L182)),"🐢 Retrasado",IF(M182&lt;&gt;"","🔧 En marcha","📥 En cola"))))))))</f>
        <v/>
      </c>
      <c r="K182" s="51" t="str">
        <f aca="true">IF(OR(L182="",J182="",J182="✖️ Anulado",J182="↩️ No aceptado"),"",IF(N182&lt;&gt;"",IF(N182&gt;L182,N182-L182,""),IF(O182&lt;&gt;"",IF(O182&gt;L182,O182-L182,""),IF(TODAY()&gt;L182,TODAY()-L182,""))))</f>
        <v/>
      </c>
      <c r="L182" s="48"/>
      <c r="M182" s="48"/>
      <c r="N182" s="48"/>
      <c r="O182" s="48"/>
      <c r="P182" s="52"/>
      <c r="Q182" s="53"/>
      <c r="R182" s="52"/>
      <c r="S182" s="52"/>
      <c r="T182" s="48"/>
      <c r="U182" s="54" t="str">
        <f aca="false">IF(OR(J182="",J182="✖️ Anulado",J182="↩️ No aceptado",AND(T182&lt;&gt;"",T182&lt;&gt;"No")),"",IF(IF(R182&lt;&gt;"",N(R182),N(P182))-N(S182)&gt;0,IF(R182&lt;&gt;"",N(R182),N(P182))-N(S182),""))</f>
        <v/>
      </c>
      <c r="V182" s="53"/>
      <c r="W182" s="49"/>
    </row>
    <row r="183" customFormat="false" ht="21" hidden="false" customHeight="true" outlineLevel="0" collapsed="false">
      <c r="A183" s="38" t="n">
        <v>179</v>
      </c>
      <c r="B183" s="47"/>
      <c r="C183" s="48"/>
      <c r="D183" s="49"/>
      <c r="E183" s="47"/>
      <c r="F183" s="49"/>
      <c r="G183" s="49"/>
      <c r="H183" s="49"/>
      <c r="I183" s="49"/>
      <c r="J183" s="50" t="str">
        <f aca="true">IF(AND(B183="",D183="",F183=""),"",IF(V183="Sí","✖️ Anulado",IF(O183&lt;&gt;"","📦 Entregado",IF(Q183="No","↩️ No aceptado",IF(N183&lt;&gt;"","✅ Listo para recoger",IF(Q183="Esperando","💬 Esperando su sí",IF(AND(L183&lt;&gt;"",TODAY()&gt;N(L183)),"🐢 Retrasado",IF(M183&lt;&gt;"","🔧 En marcha","📥 En cola"))))))))</f>
        <v/>
      </c>
      <c r="K183" s="51" t="str">
        <f aca="true">IF(OR(L183="",J183="",J183="✖️ Anulado",J183="↩️ No aceptado"),"",IF(N183&lt;&gt;"",IF(N183&gt;L183,N183-L183,""),IF(O183&lt;&gt;"",IF(O183&gt;L183,O183-L183,""),IF(TODAY()&gt;L183,TODAY()-L183,""))))</f>
        <v/>
      </c>
      <c r="L183" s="48"/>
      <c r="M183" s="48"/>
      <c r="N183" s="48"/>
      <c r="O183" s="48"/>
      <c r="P183" s="52"/>
      <c r="Q183" s="53"/>
      <c r="R183" s="52"/>
      <c r="S183" s="52"/>
      <c r="T183" s="48"/>
      <c r="U183" s="54" t="str">
        <f aca="false">IF(OR(J183="",J183="✖️ Anulado",J183="↩️ No aceptado",AND(T183&lt;&gt;"",T183&lt;&gt;"No")),"",IF(IF(R183&lt;&gt;"",N(R183),N(P183))-N(S183)&gt;0,IF(R183&lt;&gt;"",N(R183),N(P183))-N(S183),""))</f>
        <v/>
      </c>
      <c r="V183" s="53"/>
      <c r="W183" s="49"/>
    </row>
    <row r="184" customFormat="false" ht="21" hidden="false" customHeight="true" outlineLevel="0" collapsed="false">
      <c r="A184" s="38" t="n">
        <v>180</v>
      </c>
      <c r="B184" s="47"/>
      <c r="C184" s="48"/>
      <c r="D184" s="49"/>
      <c r="E184" s="47"/>
      <c r="F184" s="49"/>
      <c r="G184" s="49"/>
      <c r="H184" s="49"/>
      <c r="I184" s="49"/>
      <c r="J184" s="50" t="str">
        <f aca="true">IF(AND(B184="",D184="",F184=""),"",IF(V184="Sí","✖️ Anulado",IF(O184&lt;&gt;"","📦 Entregado",IF(Q184="No","↩️ No aceptado",IF(N184&lt;&gt;"","✅ Listo para recoger",IF(Q184="Esperando","💬 Esperando su sí",IF(AND(L184&lt;&gt;"",TODAY()&gt;N(L184)),"🐢 Retrasado",IF(M184&lt;&gt;"","🔧 En marcha","📥 En cola"))))))))</f>
        <v/>
      </c>
      <c r="K184" s="51" t="str">
        <f aca="true">IF(OR(L184="",J184="",J184="✖️ Anulado",J184="↩️ No aceptado"),"",IF(N184&lt;&gt;"",IF(N184&gt;L184,N184-L184,""),IF(O184&lt;&gt;"",IF(O184&gt;L184,O184-L184,""),IF(TODAY()&gt;L184,TODAY()-L184,""))))</f>
        <v/>
      </c>
      <c r="L184" s="48"/>
      <c r="M184" s="48"/>
      <c r="N184" s="48"/>
      <c r="O184" s="48"/>
      <c r="P184" s="52"/>
      <c r="Q184" s="53"/>
      <c r="R184" s="52"/>
      <c r="S184" s="52"/>
      <c r="T184" s="48"/>
      <c r="U184" s="54" t="str">
        <f aca="false">IF(OR(J184="",J184="✖️ Anulado",J184="↩️ No aceptado",AND(T184&lt;&gt;"",T184&lt;&gt;"No")),"",IF(IF(R184&lt;&gt;"",N(R184),N(P184))-N(S184)&gt;0,IF(R184&lt;&gt;"",N(R184),N(P184))-N(S184),""))</f>
        <v/>
      </c>
      <c r="V184" s="53"/>
      <c r="W184" s="49"/>
    </row>
    <row r="185" customFormat="false" ht="21" hidden="false" customHeight="true" outlineLevel="0" collapsed="false">
      <c r="A185" s="38" t="n">
        <v>181</v>
      </c>
      <c r="B185" s="47"/>
      <c r="C185" s="48"/>
      <c r="D185" s="49"/>
      <c r="E185" s="47"/>
      <c r="F185" s="49"/>
      <c r="G185" s="49"/>
      <c r="H185" s="49"/>
      <c r="I185" s="49"/>
      <c r="J185" s="50" t="str">
        <f aca="true">IF(AND(B185="",D185="",F185=""),"",IF(V185="Sí","✖️ Anulado",IF(O185&lt;&gt;"","📦 Entregado",IF(Q185="No","↩️ No aceptado",IF(N185&lt;&gt;"","✅ Listo para recoger",IF(Q185="Esperando","💬 Esperando su sí",IF(AND(L185&lt;&gt;"",TODAY()&gt;N(L185)),"🐢 Retrasado",IF(M185&lt;&gt;"","🔧 En marcha","📥 En cola"))))))))</f>
        <v/>
      </c>
      <c r="K185" s="51" t="str">
        <f aca="true">IF(OR(L185="",J185="",J185="✖️ Anulado",J185="↩️ No aceptado"),"",IF(N185&lt;&gt;"",IF(N185&gt;L185,N185-L185,""),IF(O185&lt;&gt;"",IF(O185&gt;L185,O185-L185,""),IF(TODAY()&gt;L185,TODAY()-L185,""))))</f>
        <v/>
      </c>
      <c r="L185" s="48"/>
      <c r="M185" s="48"/>
      <c r="N185" s="48"/>
      <c r="O185" s="48"/>
      <c r="P185" s="52"/>
      <c r="Q185" s="53"/>
      <c r="R185" s="52"/>
      <c r="S185" s="52"/>
      <c r="T185" s="48"/>
      <c r="U185" s="54" t="str">
        <f aca="false">IF(OR(J185="",J185="✖️ Anulado",J185="↩️ No aceptado",AND(T185&lt;&gt;"",T185&lt;&gt;"No")),"",IF(IF(R185&lt;&gt;"",N(R185),N(P185))-N(S185)&gt;0,IF(R185&lt;&gt;"",N(R185),N(P185))-N(S185),""))</f>
        <v/>
      </c>
      <c r="V185" s="53"/>
      <c r="W185" s="49"/>
    </row>
    <row r="186" customFormat="false" ht="21" hidden="false" customHeight="true" outlineLevel="0" collapsed="false">
      <c r="A186" s="38" t="n">
        <v>182</v>
      </c>
      <c r="B186" s="47"/>
      <c r="C186" s="48"/>
      <c r="D186" s="49"/>
      <c r="E186" s="47"/>
      <c r="F186" s="49"/>
      <c r="G186" s="49"/>
      <c r="H186" s="49"/>
      <c r="I186" s="49"/>
      <c r="J186" s="50" t="str">
        <f aca="true">IF(AND(B186="",D186="",F186=""),"",IF(V186="Sí","✖️ Anulado",IF(O186&lt;&gt;"","📦 Entregado",IF(Q186="No","↩️ No aceptado",IF(N186&lt;&gt;"","✅ Listo para recoger",IF(Q186="Esperando","💬 Esperando su sí",IF(AND(L186&lt;&gt;"",TODAY()&gt;N(L186)),"🐢 Retrasado",IF(M186&lt;&gt;"","🔧 En marcha","📥 En cola"))))))))</f>
        <v/>
      </c>
      <c r="K186" s="51" t="str">
        <f aca="true">IF(OR(L186="",J186="",J186="✖️ Anulado",J186="↩️ No aceptado"),"",IF(N186&lt;&gt;"",IF(N186&gt;L186,N186-L186,""),IF(O186&lt;&gt;"",IF(O186&gt;L186,O186-L186,""),IF(TODAY()&gt;L186,TODAY()-L186,""))))</f>
        <v/>
      </c>
      <c r="L186" s="48"/>
      <c r="M186" s="48"/>
      <c r="N186" s="48"/>
      <c r="O186" s="48"/>
      <c r="P186" s="52"/>
      <c r="Q186" s="53"/>
      <c r="R186" s="52"/>
      <c r="S186" s="52"/>
      <c r="T186" s="48"/>
      <c r="U186" s="54" t="str">
        <f aca="false">IF(OR(J186="",J186="✖️ Anulado",J186="↩️ No aceptado",AND(T186&lt;&gt;"",T186&lt;&gt;"No")),"",IF(IF(R186&lt;&gt;"",N(R186),N(P186))-N(S186)&gt;0,IF(R186&lt;&gt;"",N(R186),N(P186))-N(S186),""))</f>
        <v/>
      </c>
      <c r="V186" s="53"/>
      <c r="W186" s="49"/>
    </row>
    <row r="187" customFormat="false" ht="21" hidden="false" customHeight="true" outlineLevel="0" collapsed="false">
      <c r="A187" s="38" t="n">
        <v>183</v>
      </c>
      <c r="B187" s="47"/>
      <c r="C187" s="48"/>
      <c r="D187" s="49"/>
      <c r="E187" s="47"/>
      <c r="F187" s="49"/>
      <c r="G187" s="49"/>
      <c r="H187" s="49"/>
      <c r="I187" s="49"/>
      <c r="J187" s="50" t="str">
        <f aca="true">IF(AND(B187="",D187="",F187=""),"",IF(V187="Sí","✖️ Anulado",IF(O187&lt;&gt;"","📦 Entregado",IF(Q187="No","↩️ No aceptado",IF(N187&lt;&gt;"","✅ Listo para recoger",IF(Q187="Esperando","💬 Esperando su sí",IF(AND(L187&lt;&gt;"",TODAY()&gt;N(L187)),"🐢 Retrasado",IF(M187&lt;&gt;"","🔧 En marcha","📥 En cola"))))))))</f>
        <v/>
      </c>
      <c r="K187" s="51" t="str">
        <f aca="true">IF(OR(L187="",J187="",J187="✖️ Anulado",J187="↩️ No aceptado"),"",IF(N187&lt;&gt;"",IF(N187&gt;L187,N187-L187,""),IF(O187&lt;&gt;"",IF(O187&gt;L187,O187-L187,""),IF(TODAY()&gt;L187,TODAY()-L187,""))))</f>
        <v/>
      </c>
      <c r="L187" s="48"/>
      <c r="M187" s="48"/>
      <c r="N187" s="48"/>
      <c r="O187" s="48"/>
      <c r="P187" s="52"/>
      <c r="Q187" s="53"/>
      <c r="R187" s="52"/>
      <c r="S187" s="52"/>
      <c r="T187" s="48"/>
      <c r="U187" s="54" t="str">
        <f aca="false">IF(OR(J187="",J187="✖️ Anulado",J187="↩️ No aceptado",AND(T187&lt;&gt;"",T187&lt;&gt;"No")),"",IF(IF(R187&lt;&gt;"",N(R187),N(P187))-N(S187)&gt;0,IF(R187&lt;&gt;"",N(R187),N(P187))-N(S187),""))</f>
        <v/>
      </c>
      <c r="V187" s="53"/>
      <c r="W187" s="49"/>
    </row>
    <row r="188" customFormat="false" ht="21" hidden="false" customHeight="true" outlineLevel="0" collapsed="false">
      <c r="A188" s="38" t="n">
        <v>184</v>
      </c>
      <c r="B188" s="47"/>
      <c r="C188" s="48"/>
      <c r="D188" s="49"/>
      <c r="E188" s="47"/>
      <c r="F188" s="49"/>
      <c r="G188" s="49"/>
      <c r="H188" s="49"/>
      <c r="I188" s="49"/>
      <c r="J188" s="50" t="str">
        <f aca="true">IF(AND(B188="",D188="",F188=""),"",IF(V188="Sí","✖️ Anulado",IF(O188&lt;&gt;"","📦 Entregado",IF(Q188="No","↩️ No aceptado",IF(N188&lt;&gt;"","✅ Listo para recoger",IF(Q188="Esperando","💬 Esperando su sí",IF(AND(L188&lt;&gt;"",TODAY()&gt;N(L188)),"🐢 Retrasado",IF(M188&lt;&gt;"","🔧 En marcha","📥 En cola"))))))))</f>
        <v/>
      </c>
      <c r="K188" s="51" t="str">
        <f aca="true">IF(OR(L188="",J188="",J188="✖️ Anulado",J188="↩️ No aceptado"),"",IF(N188&lt;&gt;"",IF(N188&gt;L188,N188-L188,""),IF(O188&lt;&gt;"",IF(O188&gt;L188,O188-L188,""),IF(TODAY()&gt;L188,TODAY()-L188,""))))</f>
        <v/>
      </c>
      <c r="L188" s="48"/>
      <c r="M188" s="48"/>
      <c r="N188" s="48"/>
      <c r="O188" s="48"/>
      <c r="P188" s="52"/>
      <c r="Q188" s="53"/>
      <c r="R188" s="52"/>
      <c r="S188" s="52"/>
      <c r="T188" s="48"/>
      <c r="U188" s="54" t="str">
        <f aca="false">IF(OR(J188="",J188="✖️ Anulado",J188="↩️ No aceptado",AND(T188&lt;&gt;"",T188&lt;&gt;"No")),"",IF(IF(R188&lt;&gt;"",N(R188),N(P188))-N(S188)&gt;0,IF(R188&lt;&gt;"",N(R188),N(P188))-N(S188),""))</f>
        <v/>
      </c>
      <c r="V188" s="53"/>
      <c r="W188" s="49"/>
    </row>
    <row r="189" customFormat="false" ht="21" hidden="false" customHeight="true" outlineLevel="0" collapsed="false">
      <c r="A189" s="38" t="n">
        <v>185</v>
      </c>
      <c r="B189" s="47"/>
      <c r="C189" s="48"/>
      <c r="D189" s="49"/>
      <c r="E189" s="47"/>
      <c r="F189" s="49"/>
      <c r="G189" s="49"/>
      <c r="H189" s="49"/>
      <c r="I189" s="49"/>
      <c r="J189" s="50" t="str">
        <f aca="true">IF(AND(B189="",D189="",F189=""),"",IF(V189="Sí","✖️ Anulado",IF(O189&lt;&gt;"","📦 Entregado",IF(Q189="No","↩️ No aceptado",IF(N189&lt;&gt;"","✅ Listo para recoger",IF(Q189="Esperando","💬 Esperando su sí",IF(AND(L189&lt;&gt;"",TODAY()&gt;N(L189)),"🐢 Retrasado",IF(M189&lt;&gt;"","🔧 En marcha","📥 En cola"))))))))</f>
        <v/>
      </c>
      <c r="K189" s="51" t="str">
        <f aca="true">IF(OR(L189="",J189="",J189="✖️ Anulado",J189="↩️ No aceptado"),"",IF(N189&lt;&gt;"",IF(N189&gt;L189,N189-L189,""),IF(O189&lt;&gt;"",IF(O189&gt;L189,O189-L189,""),IF(TODAY()&gt;L189,TODAY()-L189,""))))</f>
        <v/>
      </c>
      <c r="L189" s="48"/>
      <c r="M189" s="48"/>
      <c r="N189" s="48"/>
      <c r="O189" s="48"/>
      <c r="P189" s="52"/>
      <c r="Q189" s="53"/>
      <c r="R189" s="52"/>
      <c r="S189" s="52"/>
      <c r="T189" s="48"/>
      <c r="U189" s="54" t="str">
        <f aca="false">IF(OR(J189="",J189="✖️ Anulado",J189="↩️ No aceptado",AND(T189&lt;&gt;"",T189&lt;&gt;"No")),"",IF(IF(R189&lt;&gt;"",N(R189),N(P189))-N(S189)&gt;0,IF(R189&lt;&gt;"",N(R189),N(P189))-N(S189),""))</f>
        <v/>
      </c>
      <c r="V189" s="53"/>
      <c r="W189" s="49"/>
    </row>
    <row r="190" customFormat="false" ht="21" hidden="false" customHeight="true" outlineLevel="0" collapsed="false">
      <c r="A190" s="38" t="n">
        <v>186</v>
      </c>
      <c r="B190" s="47"/>
      <c r="C190" s="48"/>
      <c r="D190" s="49"/>
      <c r="E190" s="47"/>
      <c r="F190" s="49"/>
      <c r="G190" s="49"/>
      <c r="H190" s="49"/>
      <c r="I190" s="49"/>
      <c r="J190" s="50" t="str">
        <f aca="true">IF(AND(B190="",D190="",F190=""),"",IF(V190="Sí","✖️ Anulado",IF(O190&lt;&gt;"","📦 Entregado",IF(Q190="No","↩️ No aceptado",IF(N190&lt;&gt;"","✅ Listo para recoger",IF(Q190="Esperando","💬 Esperando su sí",IF(AND(L190&lt;&gt;"",TODAY()&gt;N(L190)),"🐢 Retrasado",IF(M190&lt;&gt;"","🔧 En marcha","📥 En cola"))))))))</f>
        <v/>
      </c>
      <c r="K190" s="51" t="str">
        <f aca="true">IF(OR(L190="",J190="",J190="✖️ Anulado",J190="↩️ No aceptado"),"",IF(N190&lt;&gt;"",IF(N190&gt;L190,N190-L190,""),IF(O190&lt;&gt;"",IF(O190&gt;L190,O190-L190,""),IF(TODAY()&gt;L190,TODAY()-L190,""))))</f>
        <v/>
      </c>
      <c r="L190" s="48"/>
      <c r="M190" s="48"/>
      <c r="N190" s="48"/>
      <c r="O190" s="48"/>
      <c r="P190" s="52"/>
      <c r="Q190" s="53"/>
      <c r="R190" s="52"/>
      <c r="S190" s="52"/>
      <c r="T190" s="48"/>
      <c r="U190" s="54" t="str">
        <f aca="false">IF(OR(J190="",J190="✖️ Anulado",J190="↩️ No aceptado",AND(T190&lt;&gt;"",T190&lt;&gt;"No")),"",IF(IF(R190&lt;&gt;"",N(R190),N(P190))-N(S190)&gt;0,IF(R190&lt;&gt;"",N(R190),N(P190))-N(S190),""))</f>
        <v/>
      </c>
      <c r="V190" s="53"/>
      <c r="W190" s="49"/>
    </row>
    <row r="191" customFormat="false" ht="21" hidden="false" customHeight="true" outlineLevel="0" collapsed="false">
      <c r="A191" s="38" t="n">
        <v>187</v>
      </c>
      <c r="B191" s="47"/>
      <c r="C191" s="48"/>
      <c r="D191" s="49"/>
      <c r="E191" s="47"/>
      <c r="F191" s="49"/>
      <c r="G191" s="49"/>
      <c r="H191" s="49"/>
      <c r="I191" s="49"/>
      <c r="J191" s="50" t="str">
        <f aca="true">IF(AND(B191="",D191="",F191=""),"",IF(V191="Sí","✖️ Anulado",IF(O191&lt;&gt;"","📦 Entregado",IF(Q191="No","↩️ No aceptado",IF(N191&lt;&gt;"","✅ Listo para recoger",IF(Q191="Esperando","💬 Esperando su sí",IF(AND(L191&lt;&gt;"",TODAY()&gt;N(L191)),"🐢 Retrasado",IF(M191&lt;&gt;"","🔧 En marcha","📥 En cola"))))))))</f>
        <v/>
      </c>
      <c r="K191" s="51" t="str">
        <f aca="true">IF(OR(L191="",J191="",J191="✖️ Anulado",J191="↩️ No aceptado"),"",IF(N191&lt;&gt;"",IF(N191&gt;L191,N191-L191,""),IF(O191&lt;&gt;"",IF(O191&gt;L191,O191-L191,""),IF(TODAY()&gt;L191,TODAY()-L191,""))))</f>
        <v/>
      </c>
      <c r="L191" s="48"/>
      <c r="M191" s="48"/>
      <c r="N191" s="48"/>
      <c r="O191" s="48"/>
      <c r="P191" s="52"/>
      <c r="Q191" s="53"/>
      <c r="R191" s="52"/>
      <c r="S191" s="52"/>
      <c r="T191" s="48"/>
      <c r="U191" s="54" t="str">
        <f aca="false">IF(OR(J191="",J191="✖️ Anulado",J191="↩️ No aceptado",AND(T191&lt;&gt;"",T191&lt;&gt;"No")),"",IF(IF(R191&lt;&gt;"",N(R191),N(P191))-N(S191)&gt;0,IF(R191&lt;&gt;"",N(R191),N(P191))-N(S191),""))</f>
        <v/>
      </c>
      <c r="V191" s="53"/>
      <c r="W191" s="49"/>
    </row>
    <row r="192" customFormat="false" ht="21" hidden="false" customHeight="true" outlineLevel="0" collapsed="false">
      <c r="A192" s="38" t="n">
        <v>188</v>
      </c>
      <c r="B192" s="47"/>
      <c r="C192" s="48"/>
      <c r="D192" s="49"/>
      <c r="E192" s="47"/>
      <c r="F192" s="49"/>
      <c r="G192" s="49"/>
      <c r="H192" s="49"/>
      <c r="I192" s="49"/>
      <c r="J192" s="50" t="str">
        <f aca="true">IF(AND(B192="",D192="",F192=""),"",IF(V192="Sí","✖️ Anulado",IF(O192&lt;&gt;"","📦 Entregado",IF(Q192="No","↩️ No aceptado",IF(N192&lt;&gt;"","✅ Listo para recoger",IF(Q192="Esperando","💬 Esperando su sí",IF(AND(L192&lt;&gt;"",TODAY()&gt;N(L192)),"🐢 Retrasado",IF(M192&lt;&gt;"","🔧 En marcha","📥 En cola"))))))))</f>
        <v/>
      </c>
      <c r="K192" s="51" t="str">
        <f aca="true">IF(OR(L192="",J192="",J192="✖️ Anulado",J192="↩️ No aceptado"),"",IF(N192&lt;&gt;"",IF(N192&gt;L192,N192-L192,""),IF(O192&lt;&gt;"",IF(O192&gt;L192,O192-L192,""),IF(TODAY()&gt;L192,TODAY()-L192,""))))</f>
        <v/>
      </c>
      <c r="L192" s="48"/>
      <c r="M192" s="48"/>
      <c r="N192" s="48"/>
      <c r="O192" s="48"/>
      <c r="P192" s="52"/>
      <c r="Q192" s="53"/>
      <c r="R192" s="52"/>
      <c r="S192" s="52"/>
      <c r="T192" s="48"/>
      <c r="U192" s="54" t="str">
        <f aca="false">IF(OR(J192="",J192="✖️ Anulado",J192="↩️ No aceptado",AND(T192&lt;&gt;"",T192&lt;&gt;"No")),"",IF(IF(R192&lt;&gt;"",N(R192),N(P192))-N(S192)&gt;0,IF(R192&lt;&gt;"",N(R192),N(P192))-N(S192),""))</f>
        <v/>
      </c>
      <c r="V192" s="53"/>
      <c r="W192" s="49"/>
    </row>
    <row r="193" customFormat="false" ht="21" hidden="false" customHeight="true" outlineLevel="0" collapsed="false">
      <c r="A193" s="38" t="n">
        <v>189</v>
      </c>
      <c r="B193" s="47"/>
      <c r="C193" s="48"/>
      <c r="D193" s="49"/>
      <c r="E193" s="47"/>
      <c r="F193" s="49"/>
      <c r="G193" s="49"/>
      <c r="H193" s="49"/>
      <c r="I193" s="49"/>
      <c r="J193" s="50" t="str">
        <f aca="true">IF(AND(B193="",D193="",F193=""),"",IF(V193="Sí","✖️ Anulado",IF(O193&lt;&gt;"","📦 Entregado",IF(Q193="No","↩️ No aceptado",IF(N193&lt;&gt;"","✅ Listo para recoger",IF(Q193="Esperando","💬 Esperando su sí",IF(AND(L193&lt;&gt;"",TODAY()&gt;N(L193)),"🐢 Retrasado",IF(M193&lt;&gt;"","🔧 En marcha","📥 En cola"))))))))</f>
        <v/>
      </c>
      <c r="K193" s="51" t="str">
        <f aca="true">IF(OR(L193="",J193="",J193="✖️ Anulado",J193="↩️ No aceptado"),"",IF(N193&lt;&gt;"",IF(N193&gt;L193,N193-L193,""),IF(O193&lt;&gt;"",IF(O193&gt;L193,O193-L193,""),IF(TODAY()&gt;L193,TODAY()-L193,""))))</f>
        <v/>
      </c>
      <c r="L193" s="48"/>
      <c r="M193" s="48"/>
      <c r="N193" s="48"/>
      <c r="O193" s="48"/>
      <c r="P193" s="52"/>
      <c r="Q193" s="53"/>
      <c r="R193" s="52"/>
      <c r="S193" s="52"/>
      <c r="T193" s="48"/>
      <c r="U193" s="54" t="str">
        <f aca="false">IF(OR(J193="",J193="✖️ Anulado",J193="↩️ No aceptado",AND(T193&lt;&gt;"",T193&lt;&gt;"No")),"",IF(IF(R193&lt;&gt;"",N(R193),N(P193))-N(S193)&gt;0,IF(R193&lt;&gt;"",N(R193),N(P193))-N(S193),""))</f>
        <v/>
      </c>
      <c r="V193" s="53"/>
      <c r="W193" s="49"/>
    </row>
    <row r="194" customFormat="false" ht="21" hidden="false" customHeight="true" outlineLevel="0" collapsed="false">
      <c r="A194" s="38" t="n">
        <v>190</v>
      </c>
      <c r="B194" s="47"/>
      <c r="C194" s="48"/>
      <c r="D194" s="49"/>
      <c r="E194" s="47"/>
      <c r="F194" s="49"/>
      <c r="G194" s="49"/>
      <c r="H194" s="49"/>
      <c r="I194" s="49"/>
      <c r="J194" s="50" t="str">
        <f aca="true">IF(AND(B194="",D194="",F194=""),"",IF(V194="Sí","✖️ Anulado",IF(O194&lt;&gt;"","📦 Entregado",IF(Q194="No","↩️ No aceptado",IF(N194&lt;&gt;"","✅ Listo para recoger",IF(Q194="Esperando","💬 Esperando su sí",IF(AND(L194&lt;&gt;"",TODAY()&gt;N(L194)),"🐢 Retrasado",IF(M194&lt;&gt;"","🔧 En marcha","📥 En cola"))))))))</f>
        <v/>
      </c>
      <c r="K194" s="51" t="str">
        <f aca="true">IF(OR(L194="",J194="",J194="✖️ Anulado",J194="↩️ No aceptado"),"",IF(N194&lt;&gt;"",IF(N194&gt;L194,N194-L194,""),IF(O194&lt;&gt;"",IF(O194&gt;L194,O194-L194,""),IF(TODAY()&gt;L194,TODAY()-L194,""))))</f>
        <v/>
      </c>
      <c r="L194" s="48"/>
      <c r="M194" s="48"/>
      <c r="N194" s="48"/>
      <c r="O194" s="48"/>
      <c r="P194" s="52"/>
      <c r="Q194" s="53"/>
      <c r="R194" s="52"/>
      <c r="S194" s="52"/>
      <c r="T194" s="48"/>
      <c r="U194" s="54" t="str">
        <f aca="false">IF(OR(J194="",J194="✖️ Anulado",J194="↩️ No aceptado",AND(T194&lt;&gt;"",T194&lt;&gt;"No")),"",IF(IF(R194&lt;&gt;"",N(R194),N(P194))-N(S194)&gt;0,IF(R194&lt;&gt;"",N(R194),N(P194))-N(S194),""))</f>
        <v/>
      </c>
      <c r="V194" s="53"/>
      <c r="W194" s="49"/>
    </row>
    <row r="195" customFormat="false" ht="21" hidden="false" customHeight="true" outlineLevel="0" collapsed="false">
      <c r="A195" s="38" t="n">
        <v>191</v>
      </c>
      <c r="B195" s="47"/>
      <c r="C195" s="48"/>
      <c r="D195" s="49"/>
      <c r="E195" s="47"/>
      <c r="F195" s="49"/>
      <c r="G195" s="49"/>
      <c r="H195" s="49"/>
      <c r="I195" s="49"/>
      <c r="J195" s="50" t="str">
        <f aca="true">IF(AND(B195="",D195="",F195=""),"",IF(V195="Sí","✖️ Anulado",IF(O195&lt;&gt;"","📦 Entregado",IF(Q195="No","↩️ No aceptado",IF(N195&lt;&gt;"","✅ Listo para recoger",IF(Q195="Esperando","💬 Esperando su sí",IF(AND(L195&lt;&gt;"",TODAY()&gt;N(L195)),"🐢 Retrasado",IF(M195&lt;&gt;"","🔧 En marcha","📥 En cola"))))))))</f>
        <v/>
      </c>
      <c r="K195" s="51" t="str">
        <f aca="true">IF(OR(L195="",J195="",J195="✖️ Anulado",J195="↩️ No aceptado"),"",IF(N195&lt;&gt;"",IF(N195&gt;L195,N195-L195,""),IF(O195&lt;&gt;"",IF(O195&gt;L195,O195-L195,""),IF(TODAY()&gt;L195,TODAY()-L195,""))))</f>
        <v/>
      </c>
      <c r="L195" s="48"/>
      <c r="M195" s="48"/>
      <c r="N195" s="48"/>
      <c r="O195" s="48"/>
      <c r="P195" s="52"/>
      <c r="Q195" s="53"/>
      <c r="R195" s="52"/>
      <c r="S195" s="52"/>
      <c r="T195" s="48"/>
      <c r="U195" s="54" t="str">
        <f aca="false">IF(OR(J195="",J195="✖️ Anulado",J195="↩️ No aceptado",AND(T195&lt;&gt;"",T195&lt;&gt;"No")),"",IF(IF(R195&lt;&gt;"",N(R195),N(P195))-N(S195)&gt;0,IF(R195&lt;&gt;"",N(R195),N(P195))-N(S195),""))</f>
        <v/>
      </c>
      <c r="V195" s="53"/>
      <c r="W195" s="49"/>
    </row>
    <row r="196" customFormat="false" ht="21" hidden="false" customHeight="true" outlineLevel="0" collapsed="false">
      <c r="A196" s="38" t="n">
        <v>192</v>
      </c>
      <c r="B196" s="47"/>
      <c r="C196" s="48"/>
      <c r="D196" s="49"/>
      <c r="E196" s="47"/>
      <c r="F196" s="49"/>
      <c r="G196" s="49"/>
      <c r="H196" s="49"/>
      <c r="I196" s="49"/>
      <c r="J196" s="50" t="str">
        <f aca="true">IF(AND(B196="",D196="",F196=""),"",IF(V196="Sí","✖️ Anulado",IF(O196&lt;&gt;"","📦 Entregado",IF(Q196="No","↩️ No aceptado",IF(N196&lt;&gt;"","✅ Listo para recoger",IF(Q196="Esperando","💬 Esperando su sí",IF(AND(L196&lt;&gt;"",TODAY()&gt;N(L196)),"🐢 Retrasado",IF(M196&lt;&gt;"","🔧 En marcha","📥 En cola"))))))))</f>
        <v/>
      </c>
      <c r="K196" s="51" t="str">
        <f aca="true">IF(OR(L196="",J196="",J196="✖️ Anulado",J196="↩️ No aceptado"),"",IF(N196&lt;&gt;"",IF(N196&gt;L196,N196-L196,""),IF(O196&lt;&gt;"",IF(O196&gt;L196,O196-L196,""),IF(TODAY()&gt;L196,TODAY()-L196,""))))</f>
        <v/>
      </c>
      <c r="L196" s="48"/>
      <c r="M196" s="48"/>
      <c r="N196" s="48"/>
      <c r="O196" s="48"/>
      <c r="P196" s="52"/>
      <c r="Q196" s="53"/>
      <c r="R196" s="52"/>
      <c r="S196" s="52"/>
      <c r="T196" s="48"/>
      <c r="U196" s="54" t="str">
        <f aca="false">IF(OR(J196="",J196="✖️ Anulado",J196="↩️ No aceptado",AND(T196&lt;&gt;"",T196&lt;&gt;"No")),"",IF(IF(R196&lt;&gt;"",N(R196),N(P196))-N(S196)&gt;0,IF(R196&lt;&gt;"",N(R196),N(P196))-N(S196),""))</f>
        <v/>
      </c>
      <c r="V196" s="53"/>
      <c r="W196" s="49"/>
    </row>
    <row r="197" customFormat="false" ht="21" hidden="false" customHeight="true" outlineLevel="0" collapsed="false">
      <c r="A197" s="38" t="n">
        <v>193</v>
      </c>
      <c r="B197" s="47"/>
      <c r="C197" s="48"/>
      <c r="D197" s="49"/>
      <c r="E197" s="47"/>
      <c r="F197" s="49"/>
      <c r="G197" s="49"/>
      <c r="H197" s="49"/>
      <c r="I197" s="49"/>
      <c r="J197" s="50" t="str">
        <f aca="true">IF(AND(B197="",D197="",F197=""),"",IF(V197="Sí","✖️ Anulado",IF(O197&lt;&gt;"","📦 Entregado",IF(Q197="No","↩️ No aceptado",IF(N197&lt;&gt;"","✅ Listo para recoger",IF(Q197="Esperando","💬 Esperando su sí",IF(AND(L197&lt;&gt;"",TODAY()&gt;N(L197)),"🐢 Retrasado",IF(M197&lt;&gt;"","🔧 En marcha","📥 En cola"))))))))</f>
        <v/>
      </c>
      <c r="K197" s="51" t="str">
        <f aca="true">IF(OR(L197="",J197="",J197="✖️ Anulado",J197="↩️ No aceptado"),"",IF(N197&lt;&gt;"",IF(N197&gt;L197,N197-L197,""),IF(O197&lt;&gt;"",IF(O197&gt;L197,O197-L197,""),IF(TODAY()&gt;L197,TODAY()-L197,""))))</f>
        <v/>
      </c>
      <c r="L197" s="48"/>
      <c r="M197" s="48"/>
      <c r="N197" s="48"/>
      <c r="O197" s="48"/>
      <c r="P197" s="52"/>
      <c r="Q197" s="53"/>
      <c r="R197" s="52"/>
      <c r="S197" s="52"/>
      <c r="T197" s="48"/>
      <c r="U197" s="54" t="str">
        <f aca="false">IF(OR(J197="",J197="✖️ Anulado",J197="↩️ No aceptado",AND(T197&lt;&gt;"",T197&lt;&gt;"No")),"",IF(IF(R197&lt;&gt;"",N(R197),N(P197))-N(S197)&gt;0,IF(R197&lt;&gt;"",N(R197),N(P197))-N(S197),""))</f>
        <v/>
      </c>
      <c r="V197" s="53"/>
      <c r="W197" s="49"/>
    </row>
    <row r="198" customFormat="false" ht="21" hidden="false" customHeight="true" outlineLevel="0" collapsed="false">
      <c r="A198" s="38" t="n">
        <v>194</v>
      </c>
      <c r="B198" s="47"/>
      <c r="C198" s="48"/>
      <c r="D198" s="49"/>
      <c r="E198" s="47"/>
      <c r="F198" s="49"/>
      <c r="G198" s="49"/>
      <c r="H198" s="49"/>
      <c r="I198" s="49"/>
      <c r="J198" s="50" t="str">
        <f aca="true">IF(AND(B198="",D198="",F198=""),"",IF(V198="Sí","✖️ Anulado",IF(O198&lt;&gt;"","📦 Entregado",IF(Q198="No","↩️ No aceptado",IF(N198&lt;&gt;"","✅ Listo para recoger",IF(Q198="Esperando","💬 Esperando su sí",IF(AND(L198&lt;&gt;"",TODAY()&gt;N(L198)),"🐢 Retrasado",IF(M198&lt;&gt;"","🔧 En marcha","📥 En cola"))))))))</f>
        <v/>
      </c>
      <c r="K198" s="51" t="str">
        <f aca="true">IF(OR(L198="",J198="",J198="✖️ Anulado",J198="↩️ No aceptado"),"",IF(N198&lt;&gt;"",IF(N198&gt;L198,N198-L198,""),IF(O198&lt;&gt;"",IF(O198&gt;L198,O198-L198,""),IF(TODAY()&gt;L198,TODAY()-L198,""))))</f>
        <v/>
      </c>
      <c r="L198" s="48"/>
      <c r="M198" s="48"/>
      <c r="N198" s="48"/>
      <c r="O198" s="48"/>
      <c r="P198" s="52"/>
      <c r="Q198" s="53"/>
      <c r="R198" s="52"/>
      <c r="S198" s="52"/>
      <c r="T198" s="48"/>
      <c r="U198" s="54" t="str">
        <f aca="false">IF(OR(J198="",J198="✖️ Anulado",J198="↩️ No aceptado",AND(T198&lt;&gt;"",T198&lt;&gt;"No")),"",IF(IF(R198&lt;&gt;"",N(R198),N(P198))-N(S198)&gt;0,IF(R198&lt;&gt;"",N(R198),N(P198))-N(S198),""))</f>
        <v/>
      </c>
      <c r="V198" s="53"/>
      <c r="W198" s="49"/>
    </row>
    <row r="199" customFormat="false" ht="21" hidden="false" customHeight="true" outlineLevel="0" collapsed="false">
      <c r="A199" s="38" t="n">
        <v>195</v>
      </c>
      <c r="B199" s="47"/>
      <c r="C199" s="48"/>
      <c r="D199" s="49"/>
      <c r="E199" s="47"/>
      <c r="F199" s="49"/>
      <c r="G199" s="49"/>
      <c r="H199" s="49"/>
      <c r="I199" s="49"/>
      <c r="J199" s="50" t="str">
        <f aca="true">IF(AND(B199="",D199="",F199=""),"",IF(V199="Sí","✖️ Anulado",IF(O199&lt;&gt;"","📦 Entregado",IF(Q199="No","↩️ No aceptado",IF(N199&lt;&gt;"","✅ Listo para recoger",IF(Q199="Esperando","💬 Esperando su sí",IF(AND(L199&lt;&gt;"",TODAY()&gt;N(L199)),"🐢 Retrasado",IF(M199&lt;&gt;"","🔧 En marcha","📥 En cola"))))))))</f>
        <v/>
      </c>
      <c r="K199" s="51" t="str">
        <f aca="true">IF(OR(L199="",J199="",J199="✖️ Anulado",J199="↩️ No aceptado"),"",IF(N199&lt;&gt;"",IF(N199&gt;L199,N199-L199,""),IF(O199&lt;&gt;"",IF(O199&gt;L199,O199-L199,""),IF(TODAY()&gt;L199,TODAY()-L199,""))))</f>
        <v/>
      </c>
      <c r="L199" s="48"/>
      <c r="M199" s="48"/>
      <c r="N199" s="48"/>
      <c r="O199" s="48"/>
      <c r="P199" s="52"/>
      <c r="Q199" s="53"/>
      <c r="R199" s="52"/>
      <c r="S199" s="52"/>
      <c r="T199" s="48"/>
      <c r="U199" s="54" t="str">
        <f aca="false">IF(OR(J199="",J199="✖️ Anulado",J199="↩️ No aceptado",AND(T199&lt;&gt;"",T199&lt;&gt;"No")),"",IF(IF(R199&lt;&gt;"",N(R199),N(P199))-N(S199)&gt;0,IF(R199&lt;&gt;"",N(R199),N(P199))-N(S199),""))</f>
        <v/>
      </c>
      <c r="V199" s="53"/>
      <c r="W199" s="49"/>
    </row>
    <row r="200" customFormat="false" ht="21" hidden="false" customHeight="true" outlineLevel="0" collapsed="false">
      <c r="A200" s="38" t="n">
        <v>196</v>
      </c>
      <c r="B200" s="47"/>
      <c r="C200" s="48"/>
      <c r="D200" s="49"/>
      <c r="E200" s="47"/>
      <c r="F200" s="49"/>
      <c r="G200" s="49"/>
      <c r="H200" s="49"/>
      <c r="I200" s="49"/>
      <c r="J200" s="50" t="str">
        <f aca="true">IF(AND(B200="",D200="",F200=""),"",IF(V200="Sí","✖️ Anulado",IF(O200&lt;&gt;"","📦 Entregado",IF(Q200="No","↩️ No aceptado",IF(N200&lt;&gt;"","✅ Listo para recoger",IF(Q200="Esperando","💬 Esperando su sí",IF(AND(L200&lt;&gt;"",TODAY()&gt;N(L200)),"🐢 Retrasado",IF(M200&lt;&gt;"","🔧 En marcha","📥 En cola"))))))))</f>
        <v/>
      </c>
      <c r="K200" s="51" t="str">
        <f aca="true">IF(OR(L200="",J200="",J200="✖️ Anulado",J200="↩️ No aceptado"),"",IF(N200&lt;&gt;"",IF(N200&gt;L200,N200-L200,""),IF(O200&lt;&gt;"",IF(O200&gt;L200,O200-L200,""),IF(TODAY()&gt;L200,TODAY()-L200,""))))</f>
        <v/>
      </c>
      <c r="L200" s="48"/>
      <c r="M200" s="48"/>
      <c r="N200" s="48"/>
      <c r="O200" s="48"/>
      <c r="P200" s="52"/>
      <c r="Q200" s="53"/>
      <c r="R200" s="52"/>
      <c r="S200" s="52"/>
      <c r="T200" s="48"/>
      <c r="U200" s="54" t="str">
        <f aca="false">IF(OR(J200="",J200="✖️ Anulado",J200="↩️ No aceptado",AND(T200&lt;&gt;"",T200&lt;&gt;"No")),"",IF(IF(R200&lt;&gt;"",N(R200),N(P200))-N(S200)&gt;0,IF(R200&lt;&gt;"",N(R200),N(P200))-N(S200),""))</f>
        <v/>
      </c>
      <c r="V200" s="53"/>
      <c r="W200" s="49"/>
    </row>
    <row r="201" customFormat="false" ht="21" hidden="false" customHeight="true" outlineLevel="0" collapsed="false">
      <c r="A201" s="38" t="n">
        <v>197</v>
      </c>
      <c r="B201" s="47"/>
      <c r="C201" s="48"/>
      <c r="D201" s="49"/>
      <c r="E201" s="47"/>
      <c r="F201" s="49"/>
      <c r="G201" s="49"/>
      <c r="H201" s="49"/>
      <c r="I201" s="49"/>
      <c r="J201" s="50" t="str">
        <f aca="true">IF(AND(B201="",D201="",F201=""),"",IF(V201="Sí","✖️ Anulado",IF(O201&lt;&gt;"","📦 Entregado",IF(Q201="No","↩️ No aceptado",IF(N201&lt;&gt;"","✅ Listo para recoger",IF(Q201="Esperando","💬 Esperando su sí",IF(AND(L201&lt;&gt;"",TODAY()&gt;N(L201)),"🐢 Retrasado",IF(M201&lt;&gt;"","🔧 En marcha","📥 En cola"))))))))</f>
        <v/>
      </c>
      <c r="K201" s="51" t="str">
        <f aca="true">IF(OR(L201="",J201="",J201="✖️ Anulado",J201="↩️ No aceptado"),"",IF(N201&lt;&gt;"",IF(N201&gt;L201,N201-L201,""),IF(O201&lt;&gt;"",IF(O201&gt;L201,O201-L201,""),IF(TODAY()&gt;L201,TODAY()-L201,""))))</f>
        <v/>
      </c>
      <c r="L201" s="48"/>
      <c r="M201" s="48"/>
      <c r="N201" s="48"/>
      <c r="O201" s="48"/>
      <c r="P201" s="52"/>
      <c r="Q201" s="53"/>
      <c r="R201" s="52"/>
      <c r="S201" s="52"/>
      <c r="T201" s="48"/>
      <c r="U201" s="54" t="str">
        <f aca="false">IF(OR(J201="",J201="✖️ Anulado",J201="↩️ No aceptado",AND(T201&lt;&gt;"",T201&lt;&gt;"No")),"",IF(IF(R201&lt;&gt;"",N(R201),N(P201))-N(S201)&gt;0,IF(R201&lt;&gt;"",N(R201),N(P201))-N(S201),""))</f>
        <v/>
      </c>
      <c r="V201" s="53"/>
      <c r="W201" s="49"/>
    </row>
    <row r="202" customFormat="false" ht="21" hidden="false" customHeight="true" outlineLevel="0" collapsed="false">
      <c r="A202" s="38" t="n">
        <v>198</v>
      </c>
      <c r="B202" s="47"/>
      <c r="C202" s="48"/>
      <c r="D202" s="49"/>
      <c r="E202" s="47"/>
      <c r="F202" s="49"/>
      <c r="G202" s="49"/>
      <c r="H202" s="49"/>
      <c r="I202" s="49"/>
      <c r="J202" s="50" t="str">
        <f aca="true">IF(AND(B202="",D202="",F202=""),"",IF(V202="Sí","✖️ Anulado",IF(O202&lt;&gt;"","📦 Entregado",IF(Q202="No","↩️ No aceptado",IF(N202&lt;&gt;"","✅ Listo para recoger",IF(Q202="Esperando","💬 Esperando su sí",IF(AND(L202&lt;&gt;"",TODAY()&gt;N(L202)),"🐢 Retrasado",IF(M202&lt;&gt;"","🔧 En marcha","📥 En cola"))))))))</f>
        <v/>
      </c>
      <c r="K202" s="51" t="str">
        <f aca="true">IF(OR(L202="",J202="",J202="✖️ Anulado",J202="↩️ No aceptado"),"",IF(N202&lt;&gt;"",IF(N202&gt;L202,N202-L202,""),IF(O202&lt;&gt;"",IF(O202&gt;L202,O202-L202,""),IF(TODAY()&gt;L202,TODAY()-L202,""))))</f>
        <v/>
      </c>
      <c r="L202" s="48"/>
      <c r="M202" s="48"/>
      <c r="N202" s="48"/>
      <c r="O202" s="48"/>
      <c r="P202" s="52"/>
      <c r="Q202" s="53"/>
      <c r="R202" s="52"/>
      <c r="S202" s="52"/>
      <c r="T202" s="48"/>
      <c r="U202" s="54" t="str">
        <f aca="false">IF(OR(J202="",J202="✖️ Anulado",J202="↩️ No aceptado",AND(T202&lt;&gt;"",T202&lt;&gt;"No")),"",IF(IF(R202&lt;&gt;"",N(R202),N(P202))-N(S202)&gt;0,IF(R202&lt;&gt;"",N(R202),N(P202))-N(S202),""))</f>
        <v/>
      </c>
      <c r="V202" s="53"/>
      <c r="W202" s="49"/>
    </row>
    <row r="203" customFormat="false" ht="21" hidden="false" customHeight="true" outlineLevel="0" collapsed="false">
      <c r="A203" s="38" t="n">
        <v>199</v>
      </c>
      <c r="B203" s="47"/>
      <c r="C203" s="48"/>
      <c r="D203" s="49"/>
      <c r="E203" s="47"/>
      <c r="F203" s="49"/>
      <c r="G203" s="49"/>
      <c r="H203" s="49"/>
      <c r="I203" s="49"/>
      <c r="J203" s="50" t="str">
        <f aca="true">IF(AND(B203="",D203="",F203=""),"",IF(V203="Sí","✖️ Anulado",IF(O203&lt;&gt;"","📦 Entregado",IF(Q203="No","↩️ No aceptado",IF(N203&lt;&gt;"","✅ Listo para recoger",IF(Q203="Esperando","💬 Esperando su sí",IF(AND(L203&lt;&gt;"",TODAY()&gt;N(L203)),"🐢 Retrasado",IF(M203&lt;&gt;"","🔧 En marcha","📥 En cola"))))))))</f>
        <v/>
      </c>
      <c r="K203" s="51" t="str">
        <f aca="true">IF(OR(L203="",J203="",J203="✖️ Anulado",J203="↩️ No aceptado"),"",IF(N203&lt;&gt;"",IF(N203&gt;L203,N203-L203,""),IF(O203&lt;&gt;"",IF(O203&gt;L203,O203-L203,""),IF(TODAY()&gt;L203,TODAY()-L203,""))))</f>
        <v/>
      </c>
      <c r="L203" s="48"/>
      <c r="M203" s="48"/>
      <c r="N203" s="48"/>
      <c r="O203" s="48"/>
      <c r="P203" s="52"/>
      <c r="Q203" s="53"/>
      <c r="R203" s="52"/>
      <c r="S203" s="52"/>
      <c r="T203" s="48"/>
      <c r="U203" s="54" t="str">
        <f aca="false">IF(OR(J203="",J203="✖️ Anulado",J203="↩️ No aceptado",AND(T203&lt;&gt;"",T203&lt;&gt;"No")),"",IF(IF(R203&lt;&gt;"",N(R203),N(P203))-N(S203)&gt;0,IF(R203&lt;&gt;"",N(R203),N(P203))-N(S203),""))</f>
        <v/>
      </c>
      <c r="V203" s="53"/>
      <c r="W203" s="49"/>
    </row>
    <row r="204" customFormat="false" ht="21" hidden="false" customHeight="true" outlineLevel="0" collapsed="false">
      <c r="A204" s="38" t="n">
        <v>200</v>
      </c>
      <c r="B204" s="47"/>
      <c r="C204" s="48"/>
      <c r="D204" s="49"/>
      <c r="E204" s="47"/>
      <c r="F204" s="49"/>
      <c r="G204" s="49"/>
      <c r="H204" s="49"/>
      <c r="I204" s="49"/>
      <c r="J204" s="50" t="str">
        <f aca="true">IF(AND(B204="",D204="",F204=""),"",IF(V204="Sí","✖️ Anulado",IF(O204&lt;&gt;"","📦 Entregado",IF(Q204="No","↩️ No aceptado",IF(N204&lt;&gt;"","✅ Listo para recoger",IF(Q204="Esperando","💬 Esperando su sí",IF(AND(L204&lt;&gt;"",TODAY()&gt;N(L204)),"🐢 Retrasado",IF(M204&lt;&gt;"","🔧 En marcha","📥 En cola"))))))))</f>
        <v/>
      </c>
      <c r="K204" s="51" t="str">
        <f aca="true">IF(OR(L204="",J204="",J204="✖️ Anulado",J204="↩️ No aceptado"),"",IF(N204&lt;&gt;"",IF(N204&gt;L204,N204-L204,""),IF(O204&lt;&gt;"",IF(O204&gt;L204,O204-L204,""),IF(TODAY()&gt;L204,TODAY()-L204,""))))</f>
        <v/>
      </c>
      <c r="L204" s="48"/>
      <c r="M204" s="48"/>
      <c r="N204" s="48"/>
      <c r="O204" s="48"/>
      <c r="P204" s="52"/>
      <c r="Q204" s="53"/>
      <c r="R204" s="52"/>
      <c r="S204" s="52"/>
      <c r="T204" s="48"/>
      <c r="U204" s="54" t="str">
        <f aca="false">IF(OR(J204="",J204="✖️ Anulado",J204="↩️ No aceptado",AND(T204&lt;&gt;"",T204&lt;&gt;"No")),"",IF(IF(R204&lt;&gt;"",N(R204),N(P204))-N(S204)&gt;0,IF(R204&lt;&gt;"",N(R204),N(P204))-N(S204),""))</f>
        <v/>
      </c>
      <c r="V204" s="53"/>
      <c r="W204" s="49"/>
    </row>
    <row r="205" customFormat="false" ht="21" hidden="false" customHeight="true" outlineLevel="0" collapsed="false">
      <c r="A205" s="38" t="n">
        <v>201</v>
      </c>
      <c r="B205" s="47"/>
      <c r="C205" s="48"/>
      <c r="D205" s="49"/>
      <c r="E205" s="47"/>
      <c r="F205" s="49"/>
      <c r="G205" s="49"/>
      <c r="H205" s="49"/>
      <c r="I205" s="49"/>
      <c r="J205" s="50" t="str">
        <f aca="true">IF(AND(B205="",D205="",F205=""),"",IF(V205="Sí","✖️ Anulado",IF(O205&lt;&gt;"","📦 Entregado",IF(Q205="No","↩️ No aceptado",IF(N205&lt;&gt;"","✅ Listo para recoger",IF(Q205="Esperando","💬 Esperando su sí",IF(AND(L205&lt;&gt;"",TODAY()&gt;N(L205)),"🐢 Retrasado",IF(M205&lt;&gt;"","🔧 En marcha","📥 En cola"))))))))</f>
        <v/>
      </c>
      <c r="K205" s="51" t="str">
        <f aca="true">IF(OR(L205="",J205="",J205="✖️ Anulado",J205="↩️ No aceptado"),"",IF(N205&lt;&gt;"",IF(N205&gt;L205,N205-L205,""),IF(O205&lt;&gt;"",IF(O205&gt;L205,O205-L205,""),IF(TODAY()&gt;L205,TODAY()-L205,""))))</f>
        <v/>
      </c>
      <c r="L205" s="48"/>
      <c r="M205" s="48"/>
      <c r="N205" s="48"/>
      <c r="O205" s="48"/>
      <c r="P205" s="52"/>
      <c r="Q205" s="53"/>
      <c r="R205" s="52"/>
      <c r="S205" s="52"/>
      <c r="T205" s="48"/>
      <c r="U205" s="54" t="str">
        <f aca="false">IF(OR(J205="",J205="✖️ Anulado",J205="↩️ No aceptado",AND(T205&lt;&gt;"",T205&lt;&gt;"No")),"",IF(IF(R205&lt;&gt;"",N(R205),N(P205))-N(S205)&gt;0,IF(R205&lt;&gt;"",N(R205),N(P205))-N(S205),""))</f>
        <v/>
      </c>
      <c r="V205" s="53"/>
      <c r="W205" s="49"/>
    </row>
    <row r="206" customFormat="false" ht="21" hidden="false" customHeight="true" outlineLevel="0" collapsed="false">
      <c r="A206" s="38" t="n">
        <v>202</v>
      </c>
      <c r="B206" s="47"/>
      <c r="C206" s="48"/>
      <c r="D206" s="49"/>
      <c r="E206" s="47"/>
      <c r="F206" s="49"/>
      <c r="G206" s="49"/>
      <c r="H206" s="49"/>
      <c r="I206" s="49"/>
      <c r="J206" s="50" t="str">
        <f aca="true">IF(AND(B206="",D206="",F206=""),"",IF(V206="Sí","✖️ Anulado",IF(O206&lt;&gt;"","📦 Entregado",IF(Q206="No","↩️ No aceptado",IF(N206&lt;&gt;"","✅ Listo para recoger",IF(Q206="Esperando","💬 Esperando su sí",IF(AND(L206&lt;&gt;"",TODAY()&gt;N(L206)),"🐢 Retrasado",IF(M206&lt;&gt;"","🔧 En marcha","📥 En cola"))))))))</f>
        <v/>
      </c>
      <c r="K206" s="51" t="str">
        <f aca="true">IF(OR(L206="",J206="",J206="✖️ Anulado",J206="↩️ No aceptado"),"",IF(N206&lt;&gt;"",IF(N206&gt;L206,N206-L206,""),IF(O206&lt;&gt;"",IF(O206&gt;L206,O206-L206,""),IF(TODAY()&gt;L206,TODAY()-L206,""))))</f>
        <v/>
      </c>
      <c r="L206" s="48"/>
      <c r="M206" s="48"/>
      <c r="N206" s="48"/>
      <c r="O206" s="48"/>
      <c r="P206" s="52"/>
      <c r="Q206" s="53"/>
      <c r="R206" s="52"/>
      <c r="S206" s="52"/>
      <c r="T206" s="48"/>
      <c r="U206" s="54" t="str">
        <f aca="false">IF(OR(J206="",J206="✖️ Anulado",J206="↩️ No aceptado",AND(T206&lt;&gt;"",T206&lt;&gt;"No")),"",IF(IF(R206&lt;&gt;"",N(R206),N(P206))-N(S206)&gt;0,IF(R206&lt;&gt;"",N(R206),N(P206))-N(S206),""))</f>
        <v/>
      </c>
      <c r="V206" s="53"/>
      <c r="W206" s="49"/>
    </row>
    <row r="207" customFormat="false" ht="21" hidden="false" customHeight="true" outlineLevel="0" collapsed="false">
      <c r="A207" s="38" t="n">
        <v>203</v>
      </c>
      <c r="B207" s="47"/>
      <c r="C207" s="48"/>
      <c r="D207" s="49"/>
      <c r="E207" s="47"/>
      <c r="F207" s="49"/>
      <c r="G207" s="49"/>
      <c r="H207" s="49"/>
      <c r="I207" s="49"/>
      <c r="J207" s="50" t="str">
        <f aca="true">IF(AND(B207="",D207="",F207=""),"",IF(V207="Sí","✖️ Anulado",IF(O207&lt;&gt;"","📦 Entregado",IF(Q207="No","↩️ No aceptado",IF(N207&lt;&gt;"","✅ Listo para recoger",IF(Q207="Esperando","💬 Esperando su sí",IF(AND(L207&lt;&gt;"",TODAY()&gt;N(L207)),"🐢 Retrasado",IF(M207&lt;&gt;"","🔧 En marcha","📥 En cola"))))))))</f>
        <v/>
      </c>
      <c r="K207" s="51" t="str">
        <f aca="true">IF(OR(L207="",J207="",J207="✖️ Anulado",J207="↩️ No aceptado"),"",IF(N207&lt;&gt;"",IF(N207&gt;L207,N207-L207,""),IF(O207&lt;&gt;"",IF(O207&gt;L207,O207-L207,""),IF(TODAY()&gt;L207,TODAY()-L207,""))))</f>
        <v/>
      </c>
      <c r="L207" s="48"/>
      <c r="M207" s="48"/>
      <c r="N207" s="48"/>
      <c r="O207" s="48"/>
      <c r="P207" s="52"/>
      <c r="Q207" s="53"/>
      <c r="R207" s="52"/>
      <c r="S207" s="52"/>
      <c r="T207" s="48"/>
      <c r="U207" s="54" t="str">
        <f aca="false">IF(OR(J207="",J207="✖️ Anulado",J207="↩️ No aceptado",AND(T207&lt;&gt;"",T207&lt;&gt;"No")),"",IF(IF(R207&lt;&gt;"",N(R207),N(P207))-N(S207)&gt;0,IF(R207&lt;&gt;"",N(R207),N(P207))-N(S207),""))</f>
        <v/>
      </c>
      <c r="V207" s="53"/>
      <c r="W207" s="49"/>
    </row>
    <row r="208" customFormat="false" ht="21" hidden="false" customHeight="true" outlineLevel="0" collapsed="false">
      <c r="A208" s="38" t="n">
        <v>204</v>
      </c>
      <c r="B208" s="47"/>
      <c r="C208" s="48"/>
      <c r="D208" s="49"/>
      <c r="E208" s="47"/>
      <c r="F208" s="49"/>
      <c r="G208" s="49"/>
      <c r="H208" s="49"/>
      <c r="I208" s="49"/>
      <c r="J208" s="50" t="str">
        <f aca="true">IF(AND(B208="",D208="",F208=""),"",IF(V208="Sí","✖️ Anulado",IF(O208&lt;&gt;"","📦 Entregado",IF(Q208="No","↩️ No aceptado",IF(N208&lt;&gt;"","✅ Listo para recoger",IF(Q208="Esperando","💬 Esperando su sí",IF(AND(L208&lt;&gt;"",TODAY()&gt;N(L208)),"🐢 Retrasado",IF(M208&lt;&gt;"","🔧 En marcha","📥 En cola"))))))))</f>
        <v/>
      </c>
      <c r="K208" s="51" t="str">
        <f aca="true">IF(OR(L208="",J208="",J208="✖️ Anulado",J208="↩️ No aceptado"),"",IF(N208&lt;&gt;"",IF(N208&gt;L208,N208-L208,""),IF(O208&lt;&gt;"",IF(O208&gt;L208,O208-L208,""),IF(TODAY()&gt;L208,TODAY()-L208,""))))</f>
        <v/>
      </c>
      <c r="L208" s="48"/>
      <c r="M208" s="48"/>
      <c r="N208" s="48"/>
      <c r="O208" s="48"/>
      <c r="P208" s="52"/>
      <c r="Q208" s="53"/>
      <c r="R208" s="52"/>
      <c r="S208" s="52"/>
      <c r="T208" s="48"/>
      <c r="U208" s="54" t="str">
        <f aca="false">IF(OR(J208="",J208="✖️ Anulado",J208="↩️ No aceptado",AND(T208&lt;&gt;"",T208&lt;&gt;"No")),"",IF(IF(R208&lt;&gt;"",N(R208),N(P208))-N(S208)&gt;0,IF(R208&lt;&gt;"",N(R208),N(P208))-N(S208),""))</f>
        <v/>
      </c>
      <c r="V208" s="53"/>
      <c r="W208" s="49"/>
    </row>
    <row r="209" customFormat="false" ht="21" hidden="false" customHeight="true" outlineLevel="0" collapsed="false">
      <c r="A209" s="38" t="n">
        <v>205</v>
      </c>
      <c r="B209" s="47"/>
      <c r="C209" s="48"/>
      <c r="D209" s="49"/>
      <c r="E209" s="47"/>
      <c r="F209" s="49"/>
      <c r="G209" s="49"/>
      <c r="H209" s="49"/>
      <c r="I209" s="49"/>
      <c r="J209" s="50" t="str">
        <f aca="true">IF(AND(B209="",D209="",F209=""),"",IF(V209="Sí","✖️ Anulado",IF(O209&lt;&gt;"","📦 Entregado",IF(Q209="No","↩️ No aceptado",IF(N209&lt;&gt;"","✅ Listo para recoger",IF(Q209="Esperando","💬 Esperando su sí",IF(AND(L209&lt;&gt;"",TODAY()&gt;N(L209)),"🐢 Retrasado",IF(M209&lt;&gt;"","🔧 En marcha","📥 En cola"))))))))</f>
        <v/>
      </c>
      <c r="K209" s="51" t="str">
        <f aca="true">IF(OR(L209="",J209="",J209="✖️ Anulado",J209="↩️ No aceptado"),"",IF(N209&lt;&gt;"",IF(N209&gt;L209,N209-L209,""),IF(O209&lt;&gt;"",IF(O209&gt;L209,O209-L209,""),IF(TODAY()&gt;L209,TODAY()-L209,""))))</f>
        <v/>
      </c>
      <c r="L209" s="48"/>
      <c r="M209" s="48"/>
      <c r="N209" s="48"/>
      <c r="O209" s="48"/>
      <c r="P209" s="52"/>
      <c r="Q209" s="53"/>
      <c r="R209" s="52"/>
      <c r="S209" s="52"/>
      <c r="T209" s="48"/>
      <c r="U209" s="54" t="str">
        <f aca="false">IF(OR(J209="",J209="✖️ Anulado",J209="↩️ No aceptado",AND(T209&lt;&gt;"",T209&lt;&gt;"No")),"",IF(IF(R209&lt;&gt;"",N(R209),N(P209))-N(S209)&gt;0,IF(R209&lt;&gt;"",N(R209),N(P209))-N(S209),""))</f>
        <v/>
      </c>
      <c r="V209" s="53"/>
      <c r="W209" s="49"/>
    </row>
    <row r="210" customFormat="false" ht="21" hidden="false" customHeight="true" outlineLevel="0" collapsed="false">
      <c r="A210" s="38" t="n">
        <v>206</v>
      </c>
      <c r="B210" s="47"/>
      <c r="C210" s="48"/>
      <c r="D210" s="49"/>
      <c r="E210" s="47"/>
      <c r="F210" s="49"/>
      <c r="G210" s="49"/>
      <c r="H210" s="49"/>
      <c r="I210" s="49"/>
      <c r="J210" s="50" t="str">
        <f aca="true">IF(AND(B210="",D210="",F210=""),"",IF(V210="Sí","✖️ Anulado",IF(O210&lt;&gt;"","📦 Entregado",IF(Q210="No","↩️ No aceptado",IF(N210&lt;&gt;"","✅ Listo para recoger",IF(Q210="Esperando","💬 Esperando su sí",IF(AND(L210&lt;&gt;"",TODAY()&gt;N(L210)),"🐢 Retrasado",IF(M210&lt;&gt;"","🔧 En marcha","📥 En cola"))))))))</f>
        <v/>
      </c>
      <c r="K210" s="51" t="str">
        <f aca="true">IF(OR(L210="",J210="",J210="✖️ Anulado",J210="↩️ No aceptado"),"",IF(N210&lt;&gt;"",IF(N210&gt;L210,N210-L210,""),IF(O210&lt;&gt;"",IF(O210&gt;L210,O210-L210,""),IF(TODAY()&gt;L210,TODAY()-L210,""))))</f>
        <v/>
      </c>
      <c r="L210" s="48"/>
      <c r="M210" s="48"/>
      <c r="N210" s="48"/>
      <c r="O210" s="48"/>
      <c r="P210" s="52"/>
      <c r="Q210" s="53"/>
      <c r="R210" s="52"/>
      <c r="S210" s="52"/>
      <c r="T210" s="48"/>
      <c r="U210" s="54" t="str">
        <f aca="false">IF(OR(J210="",J210="✖️ Anulado",J210="↩️ No aceptado",AND(T210&lt;&gt;"",T210&lt;&gt;"No")),"",IF(IF(R210&lt;&gt;"",N(R210),N(P210))-N(S210)&gt;0,IF(R210&lt;&gt;"",N(R210),N(P210))-N(S210),""))</f>
        <v/>
      </c>
      <c r="V210" s="53"/>
      <c r="W210" s="49"/>
    </row>
    <row r="211" customFormat="false" ht="21" hidden="false" customHeight="true" outlineLevel="0" collapsed="false">
      <c r="A211" s="38" t="n">
        <v>207</v>
      </c>
      <c r="B211" s="47"/>
      <c r="C211" s="48"/>
      <c r="D211" s="49"/>
      <c r="E211" s="47"/>
      <c r="F211" s="49"/>
      <c r="G211" s="49"/>
      <c r="H211" s="49"/>
      <c r="I211" s="49"/>
      <c r="J211" s="50" t="str">
        <f aca="true">IF(AND(B211="",D211="",F211=""),"",IF(V211="Sí","✖️ Anulado",IF(O211&lt;&gt;"","📦 Entregado",IF(Q211="No","↩️ No aceptado",IF(N211&lt;&gt;"","✅ Listo para recoger",IF(Q211="Esperando","💬 Esperando su sí",IF(AND(L211&lt;&gt;"",TODAY()&gt;N(L211)),"🐢 Retrasado",IF(M211&lt;&gt;"","🔧 En marcha","📥 En cola"))))))))</f>
        <v/>
      </c>
      <c r="K211" s="51" t="str">
        <f aca="true">IF(OR(L211="",J211="",J211="✖️ Anulado",J211="↩️ No aceptado"),"",IF(N211&lt;&gt;"",IF(N211&gt;L211,N211-L211,""),IF(O211&lt;&gt;"",IF(O211&gt;L211,O211-L211,""),IF(TODAY()&gt;L211,TODAY()-L211,""))))</f>
        <v/>
      </c>
      <c r="L211" s="48"/>
      <c r="M211" s="48"/>
      <c r="N211" s="48"/>
      <c r="O211" s="48"/>
      <c r="P211" s="52"/>
      <c r="Q211" s="53"/>
      <c r="R211" s="52"/>
      <c r="S211" s="52"/>
      <c r="T211" s="48"/>
      <c r="U211" s="54" t="str">
        <f aca="false">IF(OR(J211="",J211="✖️ Anulado",J211="↩️ No aceptado",AND(T211&lt;&gt;"",T211&lt;&gt;"No")),"",IF(IF(R211&lt;&gt;"",N(R211),N(P211))-N(S211)&gt;0,IF(R211&lt;&gt;"",N(R211),N(P211))-N(S211),""))</f>
        <v/>
      </c>
      <c r="V211" s="53"/>
      <c r="W211" s="49"/>
    </row>
    <row r="212" customFormat="false" ht="21" hidden="false" customHeight="true" outlineLevel="0" collapsed="false">
      <c r="A212" s="38" t="n">
        <v>208</v>
      </c>
      <c r="B212" s="47"/>
      <c r="C212" s="48"/>
      <c r="D212" s="49"/>
      <c r="E212" s="47"/>
      <c r="F212" s="49"/>
      <c r="G212" s="49"/>
      <c r="H212" s="49"/>
      <c r="I212" s="49"/>
      <c r="J212" s="50" t="str">
        <f aca="true">IF(AND(B212="",D212="",F212=""),"",IF(V212="Sí","✖️ Anulado",IF(O212&lt;&gt;"","📦 Entregado",IF(Q212="No","↩️ No aceptado",IF(N212&lt;&gt;"","✅ Listo para recoger",IF(Q212="Esperando","💬 Esperando su sí",IF(AND(L212&lt;&gt;"",TODAY()&gt;N(L212)),"🐢 Retrasado",IF(M212&lt;&gt;"","🔧 En marcha","📥 En cola"))))))))</f>
        <v/>
      </c>
      <c r="K212" s="51" t="str">
        <f aca="true">IF(OR(L212="",J212="",J212="✖️ Anulado",J212="↩️ No aceptado"),"",IF(N212&lt;&gt;"",IF(N212&gt;L212,N212-L212,""),IF(O212&lt;&gt;"",IF(O212&gt;L212,O212-L212,""),IF(TODAY()&gt;L212,TODAY()-L212,""))))</f>
        <v/>
      </c>
      <c r="L212" s="48"/>
      <c r="M212" s="48"/>
      <c r="N212" s="48"/>
      <c r="O212" s="48"/>
      <c r="P212" s="52"/>
      <c r="Q212" s="53"/>
      <c r="R212" s="52"/>
      <c r="S212" s="52"/>
      <c r="T212" s="48"/>
      <c r="U212" s="54" t="str">
        <f aca="false">IF(OR(J212="",J212="✖️ Anulado",J212="↩️ No aceptado",AND(T212&lt;&gt;"",T212&lt;&gt;"No")),"",IF(IF(R212&lt;&gt;"",N(R212),N(P212))-N(S212)&gt;0,IF(R212&lt;&gt;"",N(R212),N(P212))-N(S212),""))</f>
        <v/>
      </c>
      <c r="V212" s="53"/>
      <c r="W212" s="49"/>
    </row>
    <row r="213" customFormat="false" ht="21" hidden="false" customHeight="true" outlineLevel="0" collapsed="false">
      <c r="A213" s="38" t="n">
        <v>209</v>
      </c>
      <c r="B213" s="47"/>
      <c r="C213" s="48"/>
      <c r="D213" s="49"/>
      <c r="E213" s="47"/>
      <c r="F213" s="49"/>
      <c r="G213" s="49"/>
      <c r="H213" s="49"/>
      <c r="I213" s="49"/>
      <c r="J213" s="50" t="str">
        <f aca="true">IF(AND(B213="",D213="",F213=""),"",IF(V213="Sí","✖️ Anulado",IF(O213&lt;&gt;"","📦 Entregado",IF(Q213="No","↩️ No aceptado",IF(N213&lt;&gt;"","✅ Listo para recoger",IF(Q213="Esperando","💬 Esperando su sí",IF(AND(L213&lt;&gt;"",TODAY()&gt;N(L213)),"🐢 Retrasado",IF(M213&lt;&gt;"","🔧 En marcha","📥 En cola"))))))))</f>
        <v/>
      </c>
      <c r="K213" s="51" t="str">
        <f aca="true">IF(OR(L213="",J213="",J213="✖️ Anulado",J213="↩️ No aceptado"),"",IF(N213&lt;&gt;"",IF(N213&gt;L213,N213-L213,""),IF(O213&lt;&gt;"",IF(O213&gt;L213,O213-L213,""),IF(TODAY()&gt;L213,TODAY()-L213,""))))</f>
        <v/>
      </c>
      <c r="L213" s="48"/>
      <c r="M213" s="48"/>
      <c r="N213" s="48"/>
      <c r="O213" s="48"/>
      <c r="P213" s="52"/>
      <c r="Q213" s="53"/>
      <c r="R213" s="52"/>
      <c r="S213" s="52"/>
      <c r="T213" s="48"/>
      <c r="U213" s="54" t="str">
        <f aca="false">IF(OR(J213="",J213="✖️ Anulado",J213="↩️ No aceptado",AND(T213&lt;&gt;"",T213&lt;&gt;"No")),"",IF(IF(R213&lt;&gt;"",N(R213),N(P213))-N(S213)&gt;0,IF(R213&lt;&gt;"",N(R213),N(P213))-N(S213),""))</f>
        <v/>
      </c>
      <c r="V213" s="53"/>
      <c r="W213" s="49"/>
    </row>
    <row r="214" customFormat="false" ht="21" hidden="false" customHeight="true" outlineLevel="0" collapsed="false">
      <c r="A214" s="38" t="n">
        <v>210</v>
      </c>
      <c r="B214" s="47"/>
      <c r="C214" s="48"/>
      <c r="D214" s="49"/>
      <c r="E214" s="47"/>
      <c r="F214" s="49"/>
      <c r="G214" s="49"/>
      <c r="H214" s="49"/>
      <c r="I214" s="49"/>
      <c r="J214" s="50" t="str">
        <f aca="true">IF(AND(B214="",D214="",F214=""),"",IF(V214="Sí","✖️ Anulado",IF(O214&lt;&gt;"","📦 Entregado",IF(Q214="No","↩️ No aceptado",IF(N214&lt;&gt;"","✅ Listo para recoger",IF(Q214="Esperando","💬 Esperando su sí",IF(AND(L214&lt;&gt;"",TODAY()&gt;N(L214)),"🐢 Retrasado",IF(M214&lt;&gt;"","🔧 En marcha","📥 En cola"))))))))</f>
        <v/>
      </c>
      <c r="K214" s="51" t="str">
        <f aca="true">IF(OR(L214="",J214="",J214="✖️ Anulado",J214="↩️ No aceptado"),"",IF(N214&lt;&gt;"",IF(N214&gt;L214,N214-L214,""),IF(O214&lt;&gt;"",IF(O214&gt;L214,O214-L214,""),IF(TODAY()&gt;L214,TODAY()-L214,""))))</f>
        <v/>
      </c>
      <c r="L214" s="48"/>
      <c r="M214" s="48"/>
      <c r="N214" s="48"/>
      <c r="O214" s="48"/>
      <c r="P214" s="52"/>
      <c r="Q214" s="53"/>
      <c r="R214" s="52"/>
      <c r="S214" s="52"/>
      <c r="T214" s="48"/>
      <c r="U214" s="54" t="str">
        <f aca="false">IF(OR(J214="",J214="✖️ Anulado",J214="↩️ No aceptado",AND(T214&lt;&gt;"",T214&lt;&gt;"No")),"",IF(IF(R214&lt;&gt;"",N(R214),N(P214))-N(S214)&gt;0,IF(R214&lt;&gt;"",N(R214),N(P214))-N(S214),""))</f>
        <v/>
      </c>
      <c r="V214" s="53"/>
      <c r="W214" s="49"/>
    </row>
    <row r="215" customFormat="false" ht="21" hidden="false" customHeight="true" outlineLevel="0" collapsed="false">
      <c r="A215" s="38" t="n">
        <v>211</v>
      </c>
      <c r="B215" s="47"/>
      <c r="C215" s="48"/>
      <c r="D215" s="49"/>
      <c r="E215" s="47"/>
      <c r="F215" s="49"/>
      <c r="G215" s="49"/>
      <c r="H215" s="49"/>
      <c r="I215" s="49"/>
      <c r="J215" s="50" t="str">
        <f aca="true">IF(AND(B215="",D215="",F215=""),"",IF(V215="Sí","✖️ Anulado",IF(O215&lt;&gt;"","📦 Entregado",IF(Q215="No","↩️ No aceptado",IF(N215&lt;&gt;"","✅ Listo para recoger",IF(Q215="Esperando","💬 Esperando su sí",IF(AND(L215&lt;&gt;"",TODAY()&gt;N(L215)),"🐢 Retrasado",IF(M215&lt;&gt;"","🔧 En marcha","📥 En cola"))))))))</f>
        <v/>
      </c>
      <c r="K215" s="51" t="str">
        <f aca="true">IF(OR(L215="",J215="",J215="✖️ Anulado",J215="↩️ No aceptado"),"",IF(N215&lt;&gt;"",IF(N215&gt;L215,N215-L215,""),IF(O215&lt;&gt;"",IF(O215&gt;L215,O215-L215,""),IF(TODAY()&gt;L215,TODAY()-L215,""))))</f>
        <v/>
      </c>
      <c r="L215" s="48"/>
      <c r="M215" s="48"/>
      <c r="N215" s="48"/>
      <c r="O215" s="48"/>
      <c r="P215" s="52"/>
      <c r="Q215" s="53"/>
      <c r="R215" s="52"/>
      <c r="S215" s="52"/>
      <c r="T215" s="48"/>
      <c r="U215" s="54" t="str">
        <f aca="false">IF(OR(J215="",J215="✖️ Anulado",J215="↩️ No aceptado",AND(T215&lt;&gt;"",T215&lt;&gt;"No")),"",IF(IF(R215&lt;&gt;"",N(R215),N(P215))-N(S215)&gt;0,IF(R215&lt;&gt;"",N(R215),N(P215))-N(S215),""))</f>
        <v/>
      </c>
      <c r="V215" s="53"/>
      <c r="W215" s="49"/>
    </row>
    <row r="216" customFormat="false" ht="21" hidden="false" customHeight="true" outlineLevel="0" collapsed="false">
      <c r="A216" s="38" t="n">
        <v>212</v>
      </c>
      <c r="B216" s="47"/>
      <c r="C216" s="48"/>
      <c r="D216" s="49"/>
      <c r="E216" s="47"/>
      <c r="F216" s="49"/>
      <c r="G216" s="49"/>
      <c r="H216" s="49"/>
      <c r="I216" s="49"/>
      <c r="J216" s="50" t="str">
        <f aca="true">IF(AND(B216="",D216="",F216=""),"",IF(V216="Sí","✖️ Anulado",IF(O216&lt;&gt;"","📦 Entregado",IF(Q216="No","↩️ No aceptado",IF(N216&lt;&gt;"","✅ Listo para recoger",IF(Q216="Esperando","💬 Esperando su sí",IF(AND(L216&lt;&gt;"",TODAY()&gt;N(L216)),"🐢 Retrasado",IF(M216&lt;&gt;"","🔧 En marcha","📥 En cola"))))))))</f>
        <v/>
      </c>
      <c r="K216" s="51" t="str">
        <f aca="true">IF(OR(L216="",J216="",J216="✖️ Anulado",J216="↩️ No aceptado"),"",IF(N216&lt;&gt;"",IF(N216&gt;L216,N216-L216,""),IF(O216&lt;&gt;"",IF(O216&gt;L216,O216-L216,""),IF(TODAY()&gt;L216,TODAY()-L216,""))))</f>
        <v/>
      </c>
      <c r="L216" s="48"/>
      <c r="M216" s="48"/>
      <c r="N216" s="48"/>
      <c r="O216" s="48"/>
      <c r="P216" s="52"/>
      <c r="Q216" s="53"/>
      <c r="R216" s="52"/>
      <c r="S216" s="52"/>
      <c r="T216" s="48"/>
      <c r="U216" s="54" t="str">
        <f aca="false">IF(OR(J216="",J216="✖️ Anulado",J216="↩️ No aceptado",AND(T216&lt;&gt;"",T216&lt;&gt;"No")),"",IF(IF(R216&lt;&gt;"",N(R216),N(P216))-N(S216)&gt;0,IF(R216&lt;&gt;"",N(R216),N(P216))-N(S216),""))</f>
        <v/>
      </c>
      <c r="V216" s="53"/>
      <c r="W216" s="49"/>
    </row>
    <row r="217" customFormat="false" ht="21" hidden="false" customHeight="true" outlineLevel="0" collapsed="false">
      <c r="A217" s="38" t="n">
        <v>213</v>
      </c>
      <c r="B217" s="47"/>
      <c r="C217" s="48"/>
      <c r="D217" s="49"/>
      <c r="E217" s="47"/>
      <c r="F217" s="49"/>
      <c r="G217" s="49"/>
      <c r="H217" s="49"/>
      <c r="I217" s="49"/>
      <c r="J217" s="50" t="str">
        <f aca="true">IF(AND(B217="",D217="",F217=""),"",IF(V217="Sí","✖️ Anulado",IF(O217&lt;&gt;"","📦 Entregado",IF(Q217="No","↩️ No aceptado",IF(N217&lt;&gt;"","✅ Listo para recoger",IF(Q217="Esperando","💬 Esperando su sí",IF(AND(L217&lt;&gt;"",TODAY()&gt;N(L217)),"🐢 Retrasado",IF(M217&lt;&gt;"","🔧 En marcha","📥 En cola"))))))))</f>
        <v/>
      </c>
      <c r="K217" s="51" t="str">
        <f aca="true">IF(OR(L217="",J217="",J217="✖️ Anulado",J217="↩️ No aceptado"),"",IF(N217&lt;&gt;"",IF(N217&gt;L217,N217-L217,""),IF(O217&lt;&gt;"",IF(O217&gt;L217,O217-L217,""),IF(TODAY()&gt;L217,TODAY()-L217,""))))</f>
        <v/>
      </c>
      <c r="L217" s="48"/>
      <c r="M217" s="48"/>
      <c r="N217" s="48"/>
      <c r="O217" s="48"/>
      <c r="P217" s="52"/>
      <c r="Q217" s="53"/>
      <c r="R217" s="52"/>
      <c r="S217" s="52"/>
      <c r="T217" s="48"/>
      <c r="U217" s="54" t="str">
        <f aca="false">IF(OR(J217="",J217="✖️ Anulado",J217="↩️ No aceptado",AND(T217&lt;&gt;"",T217&lt;&gt;"No")),"",IF(IF(R217&lt;&gt;"",N(R217),N(P217))-N(S217)&gt;0,IF(R217&lt;&gt;"",N(R217),N(P217))-N(S217),""))</f>
        <v/>
      </c>
      <c r="V217" s="53"/>
      <c r="W217" s="49"/>
    </row>
    <row r="218" customFormat="false" ht="21" hidden="false" customHeight="true" outlineLevel="0" collapsed="false">
      <c r="A218" s="38" t="n">
        <v>214</v>
      </c>
      <c r="B218" s="47"/>
      <c r="C218" s="48"/>
      <c r="D218" s="49"/>
      <c r="E218" s="47"/>
      <c r="F218" s="49"/>
      <c r="G218" s="49"/>
      <c r="H218" s="49"/>
      <c r="I218" s="49"/>
      <c r="J218" s="50" t="str">
        <f aca="true">IF(AND(B218="",D218="",F218=""),"",IF(V218="Sí","✖️ Anulado",IF(O218&lt;&gt;"","📦 Entregado",IF(Q218="No","↩️ No aceptado",IF(N218&lt;&gt;"","✅ Listo para recoger",IF(Q218="Esperando","💬 Esperando su sí",IF(AND(L218&lt;&gt;"",TODAY()&gt;N(L218)),"🐢 Retrasado",IF(M218&lt;&gt;"","🔧 En marcha","📥 En cola"))))))))</f>
        <v/>
      </c>
      <c r="K218" s="51" t="str">
        <f aca="true">IF(OR(L218="",J218="",J218="✖️ Anulado",J218="↩️ No aceptado"),"",IF(N218&lt;&gt;"",IF(N218&gt;L218,N218-L218,""),IF(O218&lt;&gt;"",IF(O218&gt;L218,O218-L218,""),IF(TODAY()&gt;L218,TODAY()-L218,""))))</f>
        <v/>
      </c>
      <c r="L218" s="48"/>
      <c r="M218" s="48"/>
      <c r="N218" s="48"/>
      <c r="O218" s="48"/>
      <c r="P218" s="52"/>
      <c r="Q218" s="53"/>
      <c r="R218" s="52"/>
      <c r="S218" s="52"/>
      <c r="T218" s="48"/>
      <c r="U218" s="54" t="str">
        <f aca="false">IF(OR(J218="",J218="✖️ Anulado",J218="↩️ No aceptado",AND(T218&lt;&gt;"",T218&lt;&gt;"No")),"",IF(IF(R218&lt;&gt;"",N(R218),N(P218))-N(S218)&gt;0,IF(R218&lt;&gt;"",N(R218),N(P218))-N(S218),""))</f>
        <v/>
      </c>
      <c r="V218" s="53"/>
      <c r="W218" s="49"/>
    </row>
    <row r="219" customFormat="false" ht="21" hidden="false" customHeight="true" outlineLevel="0" collapsed="false">
      <c r="A219" s="38" t="n">
        <v>215</v>
      </c>
      <c r="B219" s="47"/>
      <c r="C219" s="48"/>
      <c r="D219" s="49"/>
      <c r="E219" s="47"/>
      <c r="F219" s="49"/>
      <c r="G219" s="49"/>
      <c r="H219" s="49"/>
      <c r="I219" s="49"/>
      <c r="J219" s="50" t="str">
        <f aca="true">IF(AND(B219="",D219="",F219=""),"",IF(V219="Sí","✖️ Anulado",IF(O219&lt;&gt;"","📦 Entregado",IF(Q219="No","↩️ No aceptado",IF(N219&lt;&gt;"","✅ Listo para recoger",IF(Q219="Esperando","💬 Esperando su sí",IF(AND(L219&lt;&gt;"",TODAY()&gt;N(L219)),"🐢 Retrasado",IF(M219&lt;&gt;"","🔧 En marcha","📥 En cola"))))))))</f>
        <v/>
      </c>
      <c r="K219" s="51" t="str">
        <f aca="true">IF(OR(L219="",J219="",J219="✖️ Anulado",J219="↩️ No aceptado"),"",IF(N219&lt;&gt;"",IF(N219&gt;L219,N219-L219,""),IF(O219&lt;&gt;"",IF(O219&gt;L219,O219-L219,""),IF(TODAY()&gt;L219,TODAY()-L219,""))))</f>
        <v/>
      </c>
      <c r="L219" s="48"/>
      <c r="M219" s="48"/>
      <c r="N219" s="48"/>
      <c r="O219" s="48"/>
      <c r="P219" s="52"/>
      <c r="Q219" s="53"/>
      <c r="R219" s="52"/>
      <c r="S219" s="52"/>
      <c r="T219" s="48"/>
      <c r="U219" s="54" t="str">
        <f aca="false">IF(OR(J219="",J219="✖️ Anulado",J219="↩️ No aceptado",AND(T219&lt;&gt;"",T219&lt;&gt;"No")),"",IF(IF(R219&lt;&gt;"",N(R219),N(P219))-N(S219)&gt;0,IF(R219&lt;&gt;"",N(R219),N(P219))-N(S219),""))</f>
        <v/>
      </c>
      <c r="V219" s="53"/>
      <c r="W219" s="49"/>
    </row>
    <row r="220" customFormat="false" ht="21" hidden="false" customHeight="true" outlineLevel="0" collapsed="false">
      <c r="A220" s="38" t="n">
        <v>216</v>
      </c>
      <c r="B220" s="47"/>
      <c r="C220" s="48"/>
      <c r="D220" s="49"/>
      <c r="E220" s="47"/>
      <c r="F220" s="49"/>
      <c r="G220" s="49"/>
      <c r="H220" s="49"/>
      <c r="I220" s="49"/>
      <c r="J220" s="50" t="str">
        <f aca="true">IF(AND(B220="",D220="",F220=""),"",IF(V220="Sí","✖️ Anulado",IF(O220&lt;&gt;"","📦 Entregado",IF(Q220="No","↩️ No aceptado",IF(N220&lt;&gt;"","✅ Listo para recoger",IF(Q220="Esperando","💬 Esperando su sí",IF(AND(L220&lt;&gt;"",TODAY()&gt;N(L220)),"🐢 Retrasado",IF(M220&lt;&gt;"","🔧 En marcha","📥 En cola"))))))))</f>
        <v/>
      </c>
      <c r="K220" s="51" t="str">
        <f aca="true">IF(OR(L220="",J220="",J220="✖️ Anulado",J220="↩️ No aceptado"),"",IF(N220&lt;&gt;"",IF(N220&gt;L220,N220-L220,""),IF(O220&lt;&gt;"",IF(O220&gt;L220,O220-L220,""),IF(TODAY()&gt;L220,TODAY()-L220,""))))</f>
        <v/>
      </c>
      <c r="L220" s="48"/>
      <c r="M220" s="48"/>
      <c r="N220" s="48"/>
      <c r="O220" s="48"/>
      <c r="P220" s="52"/>
      <c r="Q220" s="53"/>
      <c r="R220" s="52"/>
      <c r="S220" s="52"/>
      <c r="T220" s="48"/>
      <c r="U220" s="54" t="str">
        <f aca="false">IF(OR(J220="",J220="✖️ Anulado",J220="↩️ No aceptado",AND(T220&lt;&gt;"",T220&lt;&gt;"No")),"",IF(IF(R220&lt;&gt;"",N(R220),N(P220))-N(S220)&gt;0,IF(R220&lt;&gt;"",N(R220),N(P220))-N(S220),""))</f>
        <v/>
      </c>
      <c r="V220" s="53"/>
      <c r="W220" s="49"/>
    </row>
    <row r="221" customFormat="false" ht="21" hidden="false" customHeight="true" outlineLevel="0" collapsed="false">
      <c r="A221" s="38" t="n">
        <v>217</v>
      </c>
      <c r="B221" s="47"/>
      <c r="C221" s="48"/>
      <c r="D221" s="49"/>
      <c r="E221" s="47"/>
      <c r="F221" s="49"/>
      <c r="G221" s="49"/>
      <c r="H221" s="49"/>
      <c r="I221" s="49"/>
      <c r="J221" s="50" t="str">
        <f aca="true">IF(AND(B221="",D221="",F221=""),"",IF(V221="Sí","✖️ Anulado",IF(O221&lt;&gt;"","📦 Entregado",IF(Q221="No","↩️ No aceptado",IF(N221&lt;&gt;"","✅ Listo para recoger",IF(Q221="Esperando","💬 Esperando su sí",IF(AND(L221&lt;&gt;"",TODAY()&gt;N(L221)),"🐢 Retrasado",IF(M221&lt;&gt;"","🔧 En marcha","📥 En cola"))))))))</f>
        <v/>
      </c>
      <c r="K221" s="51" t="str">
        <f aca="true">IF(OR(L221="",J221="",J221="✖️ Anulado",J221="↩️ No aceptado"),"",IF(N221&lt;&gt;"",IF(N221&gt;L221,N221-L221,""),IF(O221&lt;&gt;"",IF(O221&gt;L221,O221-L221,""),IF(TODAY()&gt;L221,TODAY()-L221,""))))</f>
        <v/>
      </c>
      <c r="L221" s="48"/>
      <c r="M221" s="48"/>
      <c r="N221" s="48"/>
      <c r="O221" s="48"/>
      <c r="P221" s="52"/>
      <c r="Q221" s="53"/>
      <c r="R221" s="52"/>
      <c r="S221" s="52"/>
      <c r="T221" s="48"/>
      <c r="U221" s="54" t="str">
        <f aca="false">IF(OR(J221="",J221="✖️ Anulado",J221="↩️ No aceptado",AND(T221&lt;&gt;"",T221&lt;&gt;"No")),"",IF(IF(R221&lt;&gt;"",N(R221),N(P221))-N(S221)&gt;0,IF(R221&lt;&gt;"",N(R221),N(P221))-N(S221),""))</f>
        <v/>
      </c>
      <c r="V221" s="53"/>
      <c r="W221" s="49"/>
    </row>
    <row r="222" customFormat="false" ht="21" hidden="false" customHeight="true" outlineLevel="0" collapsed="false">
      <c r="A222" s="38" t="n">
        <v>218</v>
      </c>
      <c r="B222" s="47"/>
      <c r="C222" s="48"/>
      <c r="D222" s="49"/>
      <c r="E222" s="47"/>
      <c r="F222" s="49"/>
      <c r="G222" s="49"/>
      <c r="H222" s="49"/>
      <c r="I222" s="49"/>
      <c r="J222" s="50" t="str">
        <f aca="true">IF(AND(B222="",D222="",F222=""),"",IF(V222="Sí","✖️ Anulado",IF(O222&lt;&gt;"","📦 Entregado",IF(Q222="No","↩️ No aceptado",IF(N222&lt;&gt;"","✅ Listo para recoger",IF(Q222="Esperando","💬 Esperando su sí",IF(AND(L222&lt;&gt;"",TODAY()&gt;N(L222)),"🐢 Retrasado",IF(M222&lt;&gt;"","🔧 En marcha","📥 En cola"))))))))</f>
        <v/>
      </c>
      <c r="K222" s="51" t="str">
        <f aca="true">IF(OR(L222="",J222="",J222="✖️ Anulado",J222="↩️ No aceptado"),"",IF(N222&lt;&gt;"",IF(N222&gt;L222,N222-L222,""),IF(O222&lt;&gt;"",IF(O222&gt;L222,O222-L222,""),IF(TODAY()&gt;L222,TODAY()-L222,""))))</f>
        <v/>
      </c>
      <c r="L222" s="48"/>
      <c r="M222" s="48"/>
      <c r="N222" s="48"/>
      <c r="O222" s="48"/>
      <c r="P222" s="52"/>
      <c r="Q222" s="53"/>
      <c r="R222" s="52"/>
      <c r="S222" s="52"/>
      <c r="T222" s="48"/>
      <c r="U222" s="54" t="str">
        <f aca="false">IF(OR(J222="",J222="✖️ Anulado",J222="↩️ No aceptado",AND(T222&lt;&gt;"",T222&lt;&gt;"No")),"",IF(IF(R222&lt;&gt;"",N(R222),N(P222))-N(S222)&gt;0,IF(R222&lt;&gt;"",N(R222),N(P222))-N(S222),""))</f>
        <v/>
      </c>
      <c r="V222" s="53"/>
      <c r="W222" s="49"/>
    </row>
    <row r="223" customFormat="false" ht="21" hidden="false" customHeight="true" outlineLevel="0" collapsed="false">
      <c r="A223" s="38" t="n">
        <v>219</v>
      </c>
      <c r="B223" s="47"/>
      <c r="C223" s="48"/>
      <c r="D223" s="49"/>
      <c r="E223" s="47"/>
      <c r="F223" s="49"/>
      <c r="G223" s="49"/>
      <c r="H223" s="49"/>
      <c r="I223" s="49"/>
      <c r="J223" s="50" t="str">
        <f aca="true">IF(AND(B223="",D223="",F223=""),"",IF(V223="Sí","✖️ Anulado",IF(O223&lt;&gt;"","📦 Entregado",IF(Q223="No","↩️ No aceptado",IF(N223&lt;&gt;"","✅ Listo para recoger",IF(Q223="Esperando","💬 Esperando su sí",IF(AND(L223&lt;&gt;"",TODAY()&gt;N(L223)),"🐢 Retrasado",IF(M223&lt;&gt;"","🔧 En marcha","📥 En cola"))))))))</f>
        <v/>
      </c>
      <c r="K223" s="51" t="str">
        <f aca="true">IF(OR(L223="",J223="",J223="✖️ Anulado",J223="↩️ No aceptado"),"",IF(N223&lt;&gt;"",IF(N223&gt;L223,N223-L223,""),IF(O223&lt;&gt;"",IF(O223&gt;L223,O223-L223,""),IF(TODAY()&gt;L223,TODAY()-L223,""))))</f>
        <v/>
      </c>
      <c r="L223" s="48"/>
      <c r="M223" s="48"/>
      <c r="N223" s="48"/>
      <c r="O223" s="48"/>
      <c r="P223" s="52"/>
      <c r="Q223" s="53"/>
      <c r="R223" s="52"/>
      <c r="S223" s="52"/>
      <c r="T223" s="48"/>
      <c r="U223" s="54" t="str">
        <f aca="false">IF(OR(J223="",J223="✖️ Anulado",J223="↩️ No aceptado",AND(T223&lt;&gt;"",T223&lt;&gt;"No")),"",IF(IF(R223&lt;&gt;"",N(R223),N(P223))-N(S223)&gt;0,IF(R223&lt;&gt;"",N(R223),N(P223))-N(S223),""))</f>
        <v/>
      </c>
      <c r="V223" s="53"/>
      <c r="W223" s="49"/>
    </row>
    <row r="224" customFormat="false" ht="21" hidden="false" customHeight="true" outlineLevel="0" collapsed="false">
      <c r="A224" s="38" t="n">
        <v>220</v>
      </c>
      <c r="B224" s="47"/>
      <c r="C224" s="48"/>
      <c r="D224" s="49"/>
      <c r="E224" s="47"/>
      <c r="F224" s="49"/>
      <c r="G224" s="49"/>
      <c r="H224" s="49"/>
      <c r="I224" s="49"/>
      <c r="J224" s="50" t="str">
        <f aca="true">IF(AND(B224="",D224="",F224=""),"",IF(V224="Sí","✖️ Anulado",IF(O224&lt;&gt;"","📦 Entregado",IF(Q224="No","↩️ No aceptado",IF(N224&lt;&gt;"","✅ Listo para recoger",IF(Q224="Esperando","💬 Esperando su sí",IF(AND(L224&lt;&gt;"",TODAY()&gt;N(L224)),"🐢 Retrasado",IF(M224&lt;&gt;"","🔧 En marcha","📥 En cola"))))))))</f>
        <v/>
      </c>
      <c r="K224" s="51" t="str">
        <f aca="true">IF(OR(L224="",J224="",J224="✖️ Anulado",J224="↩️ No aceptado"),"",IF(N224&lt;&gt;"",IF(N224&gt;L224,N224-L224,""),IF(O224&lt;&gt;"",IF(O224&gt;L224,O224-L224,""),IF(TODAY()&gt;L224,TODAY()-L224,""))))</f>
        <v/>
      </c>
      <c r="L224" s="48"/>
      <c r="M224" s="48"/>
      <c r="N224" s="48"/>
      <c r="O224" s="48"/>
      <c r="P224" s="52"/>
      <c r="Q224" s="53"/>
      <c r="R224" s="52"/>
      <c r="S224" s="52"/>
      <c r="T224" s="48"/>
      <c r="U224" s="54" t="str">
        <f aca="false">IF(OR(J224="",J224="✖️ Anulado",J224="↩️ No aceptado",AND(T224&lt;&gt;"",T224&lt;&gt;"No")),"",IF(IF(R224&lt;&gt;"",N(R224),N(P224))-N(S224)&gt;0,IF(R224&lt;&gt;"",N(R224),N(P224))-N(S224),""))</f>
        <v/>
      </c>
      <c r="V224" s="53"/>
      <c r="W224" s="49"/>
    </row>
    <row r="225" customFormat="false" ht="21" hidden="false" customHeight="true" outlineLevel="0" collapsed="false">
      <c r="A225" s="38" t="n">
        <v>221</v>
      </c>
      <c r="B225" s="47"/>
      <c r="C225" s="48"/>
      <c r="D225" s="49"/>
      <c r="E225" s="47"/>
      <c r="F225" s="49"/>
      <c r="G225" s="49"/>
      <c r="H225" s="49"/>
      <c r="I225" s="49"/>
      <c r="J225" s="50" t="str">
        <f aca="true">IF(AND(B225="",D225="",F225=""),"",IF(V225="Sí","✖️ Anulado",IF(O225&lt;&gt;"","📦 Entregado",IF(Q225="No","↩️ No aceptado",IF(N225&lt;&gt;"","✅ Listo para recoger",IF(Q225="Esperando","💬 Esperando su sí",IF(AND(L225&lt;&gt;"",TODAY()&gt;N(L225)),"🐢 Retrasado",IF(M225&lt;&gt;"","🔧 En marcha","📥 En cola"))))))))</f>
        <v/>
      </c>
      <c r="K225" s="51" t="str">
        <f aca="true">IF(OR(L225="",J225="",J225="✖️ Anulado",J225="↩️ No aceptado"),"",IF(N225&lt;&gt;"",IF(N225&gt;L225,N225-L225,""),IF(O225&lt;&gt;"",IF(O225&gt;L225,O225-L225,""),IF(TODAY()&gt;L225,TODAY()-L225,""))))</f>
        <v/>
      </c>
      <c r="L225" s="48"/>
      <c r="M225" s="48"/>
      <c r="N225" s="48"/>
      <c r="O225" s="48"/>
      <c r="P225" s="52"/>
      <c r="Q225" s="53"/>
      <c r="R225" s="52"/>
      <c r="S225" s="52"/>
      <c r="T225" s="48"/>
      <c r="U225" s="54" t="str">
        <f aca="false">IF(OR(J225="",J225="✖️ Anulado",J225="↩️ No aceptado",AND(T225&lt;&gt;"",T225&lt;&gt;"No")),"",IF(IF(R225&lt;&gt;"",N(R225),N(P225))-N(S225)&gt;0,IF(R225&lt;&gt;"",N(R225),N(P225))-N(S225),""))</f>
        <v/>
      </c>
      <c r="V225" s="53"/>
      <c r="W225" s="49"/>
    </row>
    <row r="226" customFormat="false" ht="21" hidden="false" customHeight="true" outlineLevel="0" collapsed="false">
      <c r="A226" s="38" t="n">
        <v>222</v>
      </c>
      <c r="B226" s="47"/>
      <c r="C226" s="48"/>
      <c r="D226" s="49"/>
      <c r="E226" s="47"/>
      <c r="F226" s="49"/>
      <c r="G226" s="49"/>
      <c r="H226" s="49"/>
      <c r="I226" s="49"/>
      <c r="J226" s="50" t="str">
        <f aca="true">IF(AND(B226="",D226="",F226=""),"",IF(V226="Sí","✖️ Anulado",IF(O226&lt;&gt;"","📦 Entregado",IF(Q226="No","↩️ No aceptado",IF(N226&lt;&gt;"","✅ Listo para recoger",IF(Q226="Esperando","💬 Esperando su sí",IF(AND(L226&lt;&gt;"",TODAY()&gt;N(L226)),"🐢 Retrasado",IF(M226&lt;&gt;"","🔧 En marcha","📥 En cola"))))))))</f>
        <v/>
      </c>
      <c r="K226" s="51" t="str">
        <f aca="true">IF(OR(L226="",J226="",J226="✖️ Anulado",J226="↩️ No aceptado"),"",IF(N226&lt;&gt;"",IF(N226&gt;L226,N226-L226,""),IF(O226&lt;&gt;"",IF(O226&gt;L226,O226-L226,""),IF(TODAY()&gt;L226,TODAY()-L226,""))))</f>
        <v/>
      </c>
      <c r="L226" s="48"/>
      <c r="M226" s="48"/>
      <c r="N226" s="48"/>
      <c r="O226" s="48"/>
      <c r="P226" s="52"/>
      <c r="Q226" s="53"/>
      <c r="R226" s="52"/>
      <c r="S226" s="52"/>
      <c r="T226" s="48"/>
      <c r="U226" s="54" t="str">
        <f aca="false">IF(OR(J226="",J226="✖️ Anulado",J226="↩️ No aceptado",AND(T226&lt;&gt;"",T226&lt;&gt;"No")),"",IF(IF(R226&lt;&gt;"",N(R226),N(P226))-N(S226)&gt;0,IF(R226&lt;&gt;"",N(R226),N(P226))-N(S226),""))</f>
        <v/>
      </c>
      <c r="V226" s="53"/>
      <c r="W226" s="49"/>
    </row>
    <row r="227" customFormat="false" ht="21" hidden="false" customHeight="true" outlineLevel="0" collapsed="false">
      <c r="A227" s="38" t="n">
        <v>223</v>
      </c>
      <c r="B227" s="47"/>
      <c r="C227" s="48"/>
      <c r="D227" s="49"/>
      <c r="E227" s="47"/>
      <c r="F227" s="49"/>
      <c r="G227" s="49"/>
      <c r="H227" s="49"/>
      <c r="I227" s="49"/>
      <c r="J227" s="50" t="str">
        <f aca="true">IF(AND(B227="",D227="",F227=""),"",IF(V227="Sí","✖️ Anulado",IF(O227&lt;&gt;"","📦 Entregado",IF(Q227="No","↩️ No aceptado",IF(N227&lt;&gt;"","✅ Listo para recoger",IF(Q227="Esperando","💬 Esperando su sí",IF(AND(L227&lt;&gt;"",TODAY()&gt;N(L227)),"🐢 Retrasado",IF(M227&lt;&gt;"","🔧 En marcha","📥 En cola"))))))))</f>
        <v/>
      </c>
      <c r="K227" s="51" t="str">
        <f aca="true">IF(OR(L227="",J227="",J227="✖️ Anulado",J227="↩️ No aceptado"),"",IF(N227&lt;&gt;"",IF(N227&gt;L227,N227-L227,""),IF(O227&lt;&gt;"",IF(O227&gt;L227,O227-L227,""),IF(TODAY()&gt;L227,TODAY()-L227,""))))</f>
        <v/>
      </c>
      <c r="L227" s="48"/>
      <c r="M227" s="48"/>
      <c r="N227" s="48"/>
      <c r="O227" s="48"/>
      <c r="P227" s="52"/>
      <c r="Q227" s="53"/>
      <c r="R227" s="52"/>
      <c r="S227" s="52"/>
      <c r="T227" s="48"/>
      <c r="U227" s="54" t="str">
        <f aca="false">IF(OR(J227="",J227="✖️ Anulado",J227="↩️ No aceptado",AND(T227&lt;&gt;"",T227&lt;&gt;"No")),"",IF(IF(R227&lt;&gt;"",N(R227),N(P227))-N(S227)&gt;0,IF(R227&lt;&gt;"",N(R227),N(P227))-N(S227),""))</f>
        <v/>
      </c>
      <c r="V227" s="53"/>
      <c r="W227" s="49"/>
    </row>
    <row r="228" customFormat="false" ht="21" hidden="false" customHeight="true" outlineLevel="0" collapsed="false">
      <c r="A228" s="38" t="n">
        <v>224</v>
      </c>
      <c r="B228" s="47"/>
      <c r="C228" s="48"/>
      <c r="D228" s="49"/>
      <c r="E228" s="47"/>
      <c r="F228" s="49"/>
      <c r="G228" s="49"/>
      <c r="H228" s="49"/>
      <c r="I228" s="49"/>
      <c r="J228" s="50" t="str">
        <f aca="true">IF(AND(B228="",D228="",F228=""),"",IF(V228="Sí","✖️ Anulado",IF(O228&lt;&gt;"","📦 Entregado",IF(Q228="No","↩️ No aceptado",IF(N228&lt;&gt;"","✅ Listo para recoger",IF(Q228="Esperando","💬 Esperando su sí",IF(AND(L228&lt;&gt;"",TODAY()&gt;N(L228)),"🐢 Retrasado",IF(M228&lt;&gt;"","🔧 En marcha","📥 En cola"))))))))</f>
        <v/>
      </c>
      <c r="K228" s="51" t="str">
        <f aca="true">IF(OR(L228="",J228="",J228="✖️ Anulado",J228="↩️ No aceptado"),"",IF(N228&lt;&gt;"",IF(N228&gt;L228,N228-L228,""),IF(O228&lt;&gt;"",IF(O228&gt;L228,O228-L228,""),IF(TODAY()&gt;L228,TODAY()-L228,""))))</f>
        <v/>
      </c>
      <c r="L228" s="48"/>
      <c r="M228" s="48"/>
      <c r="N228" s="48"/>
      <c r="O228" s="48"/>
      <c r="P228" s="52"/>
      <c r="Q228" s="53"/>
      <c r="R228" s="52"/>
      <c r="S228" s="52"/>
      <c r="T228" s="48"/>
      <c r="U228" s="54" t="str">
        <f aca="false">IF(OR(J228="",J228="✖️ Anulado",J228="↩️ No aceptado",AND(T228&lt;&gt;"",T228&lt;&gt;"No")),"",IF(IF(R228&lt;&gt;"",N(R228),N(P228))-N(S228)&gt;0,IF(R228&lt;&gt;"",N(R228),N(P228))-N(S228),""))</f>
        <v/>
      </c>
      <c r="V228" s="53"/>
      <c r="W228" s="49"/>
    </row>
    <row r="229" customFormat="false" ht="21" hidden="false" customHeight="true" outlineLevel="0" collapsed="false">
      <c r="A229" s="38" t="n">
        <v>225</v>
      </c>
      <c r="B229" s="47"/>
      <c r="C229" s="48"/>
      <c r="D229" s="49"/>
      <c r="E229" s="47"/>
      <c r="F229" s="49"/>
      <c r="G229" s="49"/>
      <c r="H229" s="49"/>
      <c r="I229" s="49"/>
      <c r="J229" s="50" t="str">
        <f aca="true">IF(AND(B229="",D229="",F229=""),"",IF(V229="Sí","✖️ Anulado",IF(O229&lt;&gt;"","📦 Entregado",IF(Q229="No","↩️ No aceptado",IF(N229&lt;&gt;"","✅ Listo para recoger",IF(Q229="Esperando","💬 Esperando su sí",IF(AND(L229&lt;&gt;"",TODAY()&gt;N(L229)),"🐢 Retrasado",IF(M229&lt;&gt;"","🔧 En marcha","📥 En cola"))))))))</f>
        <v/>
      </c>
      <c r="K229" s="51" t="str">
        <f aca="true">IF(OR(L229="",J229="",J229="✖️ Anulado",J229="↩️ No aceptado"),"",IF(N229&lt;&gt;"",IF(N229&gt;L229,N229-L229,""),IF(O229&lt;&gt;"",IF(O229&gt;L229,O229-L229,""),IF(TODAY()&gt;L229,TODAY()-L229,""))))</f>
        <v/>
      </c>
      <c r="L229" s="48"/>
      <c r="M229" s="48"/>
      <c r="N229" s="48"/>
      <c r="O229" s="48"/>
      <c r="P229" s="52"/>
      <c r="Q229" s="53"/>
      <c r="R229" s="52"/>
      <c r="S229" s="52"/>
      <c r="T229" s="48"/>
      <c r="U229" s="54" t="str">
        <f aca="false">IF(OR(J229="",J229="✖️ Anulado",J229="↩️ No aceptado",AND(T229&lt;&gt;"",T229&lt;&gt;"No")),"",IF(IF(R229&lt;&gt;"",N(R229),N(P229))-N(S229)&gt;0,IF(R229&lt;&gt;"",N(R229),N(P229))-N(S229),""))</f>
        <v/>
      </c>
      <c r="V229" s="53"/>
      <c r="W229" s="49"/>
    </row>
    <row r="230" customFormat="false" ht="21" hidden="false" customHeight="true" outlineLevel="0" collapsed="false">
      <c r="A230" s="38" t="n">
        <v>226</v>
      </c>
      <c r="B230" s="47"/>
      <c r="C230" s="48"/>
      <c r="D230" s="49"/>
      <c r="E230" s="47"/>
      <c r="F230" s="49"/>
      <c r="G230" s="49"/>
      <c r="H230" s="49"/>
      <c r="I230" s="49"/>
      <c r="J230" s="50" t="str">
        <f aca="true">IF(AND(B230="",D230="",F230=""),"",IF(V230="Sí","✖️ Anulado",IF(O230&lt;&gt;"","📦 Entregado",IF(Q230="No","↩️ No aceptado",IF(N230&lt;&gt;"","✅ Listo para recoger",IF(Q230="Esperando","💬 Esperando su sí",IF(AND(L230&lt;&gt;"",TODAY()&gt;N(L230)),"🐢 Retrasado",IF(M230&lt;&gt;"","🔧 En marcha","📥 En cola"))))))))</f>
        <v/>
      </c>
      <c r="K230" s="51" t="str">
        <f aca="true">IF(OR(L230="",J230="",J230="✖️ Anulado",J230="↩️ No aceptado"),"",IF(N230&lt;&gt;"",IF(N230&gt;L230,N230-L230,""),IF(O230&lt;&gt;"",IF(O230&gt;L230,O230-L230,""),IF(TODAY()&gt;L230,TODAY()-L230,""))))</f>
        <v/>
      </c>
      <c r="L230" s="48"/>
      <c r="M230" s="48"/>
      <c r="N230" s="48"/>
      <c r="O230" s="48"/>
      <c r="P230" s="52"/>
      <c r="Q230" s="53"/>
      <c r="R230" s="52"/>
      <c r="S230" s="52"/>
      <c r="T230" s="48"/>
      <c r="U230" s="54" t="str">
        <f aca="false">IF(OR(J230="",J230="✖️ Anulado",J230="↩️ No aceptado",AND(T230&lt;&gt;"",T230&lt;&gt;"No")),"",IF(IF(R230&lt;&gt;"",N(R230),N(P230))-N(S230)&gt;0,IF(R230&lt;&gt;"",N(R230),N(P230))-N(S230),""))</f>
        <v/>
      </c>
      <c r="V230" s="53"/>
      <c r="W230" s="49"/>
    </row>
    <row r="231" customFormat="false" ht="21" hidden="false" customHeight="true" outlineLevel="0" collapsed="false">
      <c r="A231" s="38" t="n">
        <v>227</v>
      </c>
      <c r="B231" s="47"/>
      <c r="C231" s="48"/>
      <c r="D231" s="49"/>
      <c r="E231" s="47"/>
      <c r="F231" s="49"/>
      <c r="G231" s="49"/>
      <c r="H231" s="49"/>
      <c r="I231" s="49"/>
      <c r="J231" s="50" t="str">
        <f aca="true">IF(AND(B231="",D231="",F231=""),"",IF(V231="Sí","✖️ Anulado",IF(O231&lt;&gt;"","📦 Entregado",IF(Q231="No","↩️ No aceptado",IF(N231&lt;&gt;"","✅ Listo para recoger",IF(Q231="Esperando","💬 Esperando su sí",IF(AND(L231&lt;&gt;"",TODAY()&gt;N(L231)),"🐢 Retrasado",IF(M231&lt;&gt;"","🔧 En marcha","📥 En cola"))))))))</f>
        <v/>
      </c>
      <c r="K231" s="51" t="str">
        <f aca="true">IF(OR(L231="",J231="",J231="✖️ Anulado",J231="↩️ No aceptado"),"",IF(N231&lt;&gt;"",IF(N231&gt;L231,N231-L231,""),IF(O231&lt;&gt;"",IF(O231&gt;L231,O231-L231,""),IF(TODAY()&gt;L231,TODAY()-L231,""))))</f>
        <v/>
      </c>
      <c r="L231" s="48"/>
      <c r="M231" s="48"/>
      <c r="N231" s="48"/>
      <c r="O231" s="48"/>
      <c r="P231" s="52"/>
      <c r="Q231" s="53"/>
      <c r="R231" s="52"/>
      <c r="S231" s="52"/>
      <c r="T231" s="48"/>
      <c r="U231" s="54" t="str">
        <f aca="false">IF(OR(J231="",J231="✖️ Anulado",J231="↩️ No aceptado",AND(T231&lt;&gt;"",T231&lt;&gt;"No")),"",IF(IF(R231&lt;&gt;"",N(R231),N(P231))-N(S231)&gt;0,IF(R231&lt;&gt;"",N(R231),N(P231))-N(S231),""))</f>
        <v/>
      </c>
      <c r="V231" s="53"/>
      <c r="W231" s="49"/>
    </row>
    <row r="232" customFormat="false" ht="21" hidden="false" customHeight="true" outlineLevel="0" collapsed="false">
      <c r="A232" s="38" t="n">
        <v>228</v>
      </c>
      <c r="B232" s="47"/>
      <c r="C232" s="48"/>
      <c r="D232" s="49"/>
      <c r="E232" s="47"/>
      <c r="F232" s="49"/>
      <c r="G232" s="49"/>
      <c r="H232" s="49"/>
      <c r="I232" s="49"/>
      <c r="J232" s="50" t="str">
        <f aca="true">IF(AND(B232="",D232="",F232=""),"",IF(V232="Sí","✖️ Anulado",IF(O232&lt;&gt;"","📦 Entregado",IF(Q232="No","↩️ No aceptado",IF(N232&lt;&gt;"","✅ Listo para recoger",IF(Q232="Esperando","💬 Esperando su sí",IF(AND(L232&lt;&gt;"",TODAY()&gt;N(L232)),"🐢 Retrasado",IF(M232&lt;&gt;"","🔧 En marcha","📥 En cola"))))))))</f>
        <v/>
      </c>
      <c r="K232" s="51" t="str">
        <f aca="true">IF(OR(L232="",J232="",J232="✖️ Anulado",J232="↩️ No aceptado"),"",IF(N232&lt;&gt;"",IF(N232&gt;L232,N232-L232,""),IF(O232&lt;&gt;"",IF(O232&gt;L232,O232-L232,""),IF(TODAY()&gt;L232,TODAY()-L232,""))))</f>
        <v/>
      </c>
      <c r="L232" s="48"/>
      <c r="M232" s="48"/>
      <c r="N232" s="48"/>
      <c r="O232" s="48"/>
      <c r="P232" s="52"/>
      <c r="Q232" s="53"/>
      <c r="R232" s="52"/>
      <c r="S232" s="52"/>
      <c r="T232" s="48"/>
      <c r="U232" s="54" t="str">
        <f aca="false">IF(OR(J232="",J232="✖️ Anulado",J232="↩️ No aceptado",AND(T232&lt;&gt;"",T232&lt;&gt;"No")),"",IF(IF(R232&lt;&gt;"",N(R232),N(P232))-N(S232)&gt;0,IF(R232&lt;&gt;"",N(R232),N(P232))-N(S232),""))</f>
        <v/>
      </c>
      <c r="V232" s="53"/>
      <c r="W232" s="49"/>
    </row>
    <row r="233" customFormat="false" ht="21" hidden="false" customHeight="true" outlineLevel="0" collapsed="false">
      <c r="A233" s="38" t="n">
        <v>229</v>
      </c>
      <c r="B233" s="47"/>
      <c r="C233" s="48"/>
      <c r="D233" s="49"/>
      <c r="E233" s="47"/>
      <c r="F233" s="49"/>
      <c r="G233" s="49"/>
      <c r="H233" s="49"/>
      <c r="I233" s="49"/>
      <c r="J233" s="50" t="str">
        <f aca="true">IF(AND(B233="",D233="",F233=""),"",IF(V233="Sí","✖️ Anulado",IF(O233&lt;&gt;"","📦 Entregado",IF(Q233="No","↩️ No aceptado",IF(N233&lt;&gt;"","✅ Listo para recoger",IF(Q233="Esperando","💬 Esperando su sí",IF(AND(L233&lt;&gt;"",TODAY()&gt;N(L233)),"🐢 Retrasado",IF(M233&lt;&gt;"","🔧 En marcha","📥 En cola"))))))))</f>
        <v/>
      </c>
      <c r="K233" s="51" t="str">
        <f aca="true">IF(OR(L233="",J233="",J233="✖️ Anulado",J233="↩️ No aceptado"),"",IF(N233&lt;&gt;"",IF(N233&gt;L233,N233-L233,""),IF(O233&lt;&gt;"",IF(O233&gt;L233,O233-L233,""),IF(TODAY()&gt;L233,TODAY()-L233,""))))</f>
        <v/>
      </c>
      <c r="L233" s="48"/>
      <c r="M233" s="48"/>
      <c r="N233" s="48"/>
      <c r="O233" s="48"/>
      <c r="P233" s="52"/>
      <c r="Q233" s="53"/>
      <c r="R233" s="52"/>
      <c r="S233" s="52"/>
      <c r="T233" s="48"/>
      <c r="U233" s="54" t="str">
        <f aca="false">IF(OR(J233="",J233="✖️ Anulado",J233="↩️ No aceptado",AND(T233&lt;&gt;"",T233&lt;&gt;"No")),"",IF(IF(R233&lt;&gt;"",N(R233),N(P233))-N(S233)&gt;0,IF(R233&lt;&gt;"",N(R233),N(P233))-N(S233),""))</f>
        <v/>
      </c>
      <c r="V233" s="53"/>
      <c r="W233" s="49"/>
    </row>
    <row r="234" customFormat="false" ht="21" hidden="false" customHeight="true" outlineLevel="0" collapsed="false">
      <c r="A234" s="38" t="n">
        <v>230</v>
      </c>
      <c r="B234" s="47"/>
      <c r="C234" s="48"/>
      <c r="D234" s="49"/>
      <c r="E234" s="47"/>
      <c r="F234" s="49"/>
      <c r="G234" s="49"/>
      <c r="H234" s="49"/>
      <c r="I234" s="49"/>
      <c r="J234" s="50" t="str">
        <f aca="true">IF(AND(B234="",D234="",F234=""),"",IF(V234="Sí","✖️ Anulado",IF(O234&lt;&gt;"","📦 Entregado",IF(Q234="No","↩️ No aceptado",IF(N234&lt;&gt;"","✅ Listo para recoger",IF(Q234="Esperando","💬 Esperando su sí",IF(AND(L234&lt;&gt;"",TODAY()&gt;N(L234)),"🐢 Retrasado",IF(M234&lt;&gt;"","🔧 En marcha","📥 En cola"))))))))</f>
        <v/>
      </c>
      <c r="K234" s="51" t="str">
        <f aca="true">IF(OR(L234="",J234="",J234="✖️ Anulado",J234="↩️ No aceptado"),"",IF(N234&lt;&gt;"",IF(N234&gt;L234,N234-L234,""),IF(O234&lt;&gt;"",IF(O234&gt;L234,O234-L234,""),IF(TODAY()&gt;L234,TODAY()-L234,""))))</f>
        <v/>
      </c>
      <c r="L234" s="48"/>
      <c r="M234" s="48"/>
      <c r="N234" s="48"/>
      <c r="O234" s="48"/>
      <c r="P234" s="52"/>
      <c r="Q234" s="53"/>
      <c r="R234" s="52"/>
      <c r="S234" s="52"/>
      <c r="T234" s="48"/>
      <c r="U234" s="54" t="str">
        <f aca="false">IF(OR(J234="",J234="✖️ Anulado",J234="↩️ No aceptado",AND(T234&lt;&gt;"",T234&lt;&gt;"No")),"",IF(IF(R234&lt;&gt;"",N(R234),N(P234))-N(S234)&gt;0,IF(R234&lt;&gt;"",N(R234),N(P234))-N(S234),""))</f>
        <v/>
      </c>
      <c r="V234" s="53"/>
      <c r="W234" s="49"/>
    </row>
    <row r="235" customFormat="false" ht="21" hidden="false" customHeight="true" outlineLevel="0" collapsed="false">
      <c r="A235" s="38" t="n">
        <v>231</v>
      </c>
      <c r="B235" s="47"/>
      <c r="C235" s="48"/>
      <c r="D235" s="49"/>
      <c r="E235" s="47"/>
      <c r="F235" s="49"/>
      <c r="G235" s="49"/>
      <c r="H235" s="49"/>
      <c r="I235" s="49"/>
      <c r="J235" s="50" t="str">
        <f aca="true">IF(AND(B235="",D235="",F235=""),"",IF(V235="Sí","✖️ Anulado",IF(O235&lt;&gt;"","📦 Entregado",IF(Q235="No","↩️ No aceptado",IF(N235&lt;&gt;"","✅ Listo para recoger",IF(Q235="Esperando","💬 Esperando su sí",IF(AND(L235&lt;&gt;"",TODAY()&gt;N(L235)),"🐢 Retrasado",IF(M235&lt;&gt;"","🔧 En marcha","📥 En cola"))))))))</f>
        <v/>
      </c>
      <c r="K235" s="51" t="str">
        <f aca="true">IF(OR(L235="",J235="",J235="✖️ Anulado",J235="↩️ No aceptado"),"",IF(N235&lt;&gt;"",IF(N235&gt;L235,N235-L235,""),IF(O235&lt;&gt;"",IF(O235&gt;L235,O235-L235,""),IF(TODAY()&gt;L235,TODAY()-L235,""))))</f>
        <v/>
      </c>
      <c r="L235" s="48"/>
      <c r="M235" s="48"/>
      <c r="N235" s="48"/>
      <c r="O235" s="48"/>
      <c r="P235" s="52"/>
      <c r="Q235" s="53"/>
      <c r="R235" s="52"/>
      <c r="S235" s="52"/>
      <c r="T235" s="48"/>
      <c r="U235" s="54" t="str">
        <f aca="false">IF(OR(J235="",J235="✖️ Anulado",J235="↩️ No aceptado",AND(T235&lt;&gt;"",T235&lt;&gt;"No")),"",IF(IF(R235&lt;&gt;"",N(R235),N(P235))-N(S235)&gt;0,IF(R235&lt;&gt;"",N(R235),N(P235))-N(S235),""))</f>
        <v/>
      </c>
      <c r="V235" s="53"/>
      <c r="W235" s="49"/>
    </row>
    <row r="236" customFormat="false" ht="21" hidden="false" customHeight="true" outlineLevel="0" collapsed="false">
      <c r="A236" s="38" t="n">
        <v>232</v>
      </c>
      <c r="B236" s="47"/>
      <c r="C236" s="48"/>
      <c r="D236" s="49"/>
      <c r="E236" s="47"/>
      <c r="F236" s="49"/>
      <c r="G236" s="49"/>
      <c r="H236" s="49"/>
      <c r="I236" s="49"/>
      <c r="J236" s="50" t="str">
        <f aca="true">IF(AND(B236="",D236="",F236=""),"",IF(V236="Sí","✖️ Anulado",IF(O236&lt;&gt;"","📦 Entregado",IF(Q236="No","↩️ No aceptado",IF(N236&lt;&gt;"","✅ Listo para recoger",IF(Q236="Esperando","💬 Esperando su sí",IF(AND(L236&lt;&gt;"",TODAY()&gt;N(L236)),"🐢 Retrasado",IF(M236&lt;&gt;"","🔧 En marcha","📥 En cola"))))))))</f>
        <v/>
      </c>
      <c r="K236" s="51" t="str">
        <f aca="true">IF(OR(L236="",J236="",J236="✖️ Anulado",J236="↩️ No aceptado"),"",IF(N236&lt;&gt;"",IF(N236&gt;L236,N236-L236,""),IF(O236&lt;&gt;"",IF(O236&gt;L236,O236-L236,""),IF(TODAY()&gt;L236,TODAY()-L236,""))))</f>
        <v/>
      </c>
      <c r="L236" s="48"/>
      <c r="M236" s="48"/>
      <c r="N236" s="48"/>
      <c r="O236" s="48"/>
      <c r="P236" s="52"/>
      <c r="Q236" s="53"/>
      <c r="R236" s="52"/>
      <c r="S236" s="52"/>
      <c r="T236" s="48"/>
      <c r="U236" s="54" t="str">
        <f aca="false">IF(OR(J236="",J236="✖️ Anulado",J236="↩️ No aceptado",AND(T236&lt;&gt;"",T236&lt;&gt;"No")),"",IF(IF(R236&lt;&gt;"",N(R236),N(P236))-N(S236)&gt;0,IF(R236&lt;&gt;"",N(R236),N(P236))-N(S236),""))</f>
        <v/>
      </c>
      <c r="V236" s="53"/>
      <c r="W236" s="49"/>
    </row>
    <row r="237" customFormat="false" ht="21" hidden="false" customHeight="true" outlineLevel="0" collapsed="false">
      <c r="A237" s="38" t="n">
        <v>233</v>
      </c>
      <c r="B237" s="47"/>
      <c r="C237" s="48"/>
      <c r="D237" s="49"/>
      <c r="E237" s="47"/>
      <c r="F237" s="49"/>
      <c r="G237" s="49"/>
      <c r="H237" s="49"/>
      <c r="I237" s="49"/>
      <c r="J237" s="50" t="str">
        <f aca="true">IF(AND(B237="",D237="",F237=""),"",IF(V237="Sí","✖️ Anulado",IF(O237&lt;&gt;"","📦 Entregado",IF(Q237="No","↩️ No aceptado",IF(N237&lt;&gt;"","✅ Listo para recoger",IF(Q237="Esperando","💬 Esperando su sí",IF(AND(L237&lt;&gt;"",TODAY()&gt;N(L237)),"🐢 Retrasado",IF(M237&lt;&gt;"","🔧 En marcha","📥 En cola"))))))))</f>
        <v/>
      </c>
      <c r="K237" s="51" t="str">
        <f aca="true">IF(OR(L237="",J237="",J237="✖️ Anulado",J237="↩️ No aceptado"),"",IF(N237&lt;&gt;"",IF(N237&gt;L237,N237-L237,""),IF(O237&lt;&gt;"",IF(O237&gt;L237,O237-L237,""),IF(TODAY()&gt;L237,TODAY()-L237,""))))</f>
        <v/>
      </c>
      <c r="L237" s="48"/>
      <c r="M237" s="48"/>
      <c r="N237" s="48"/>
      <c r="O237" s="48"/>
      <c r="P237" s="52"/>
      <c r="Q237" s="53"/>
      <c r="R237" s="52"/>
      <c r="S237" s="52"/>
      <c r="T237" s="48"/>
      <c r="U237" s="54" t="str">
        <f aca="false">IF(OR(J237="",J237="✖️ Anulado",J237="↩️ No aceptado",AND(T237&lt;&gt;"",T237&lt;&gt;"No")),"",IF(IF(R237&lt;&gt;"",N(R237),N(P237))-N(S237)&gt;0,IF(R237&lt;&gt;"",N(R237),N(P237))-N(S237),""))</f>
        <v/>
      </c>
      <c r="V237" s="53"/>
      <c r="W237" s="49"/>
    </row>
    <row r="238" customFormat="false" ht="21" hidden="false" customHeight="true" outlineLevel="0" collapsed="false">
      <c r="A238" s="38" t="n">
        <v>234</v>
      </c>
      <c r="B238" s="47"/>
      <c r="C238" s="48"/>
      <c r="D238" s="49"/>
      <c r="E238" s="47"/>
      <c r="F238" s="49"/>
      <c r="G238" s="49"/>
      <c r="H238" s="49"/>
      <c r="I238" s="49"/>
      <c r="J238" s="50" t="str">
        <f aca="true">IF(AND(B238="",D238="",F238=""),"",IF(V238="Sí","✖️ Anulado",IF(O238&lt;&gt;"","📦 Entregado",IF(Q238="No","↩️ No aceptado",IF(N238&lt;&gt;"","✅ Listo para recoger",IF(Q238="Esperando","💬 Esperando su sí",IF(AND(L238&lt;&gt;"",TODAY()&gt;N(L238)),"🐢 Retrasado",IF(M238&lt;&gt;"","🔧 En marcha","📥 En cola"))))))))</f>
        <v/>
      </c>
      <c r="K238" s="51" t="str">
        <f aca="true">IF(OR(L238="",J238="",J238="✖️ Anulado",J238="↩️ No aceptado"),"",IF(N238&lt;&gt;"",IF(N238&gt;L238,N238-L238,""),IF(O238&lt;&gt;"",IF(O238&gt;L238,O238-L238,""),IF(TODAY()&gt;L238,TODAY()-L238,""))))</f>
        <v/>
      </c>
      <c r="L238" s="48"/>
      <c r="M238" s="48"/>
      <c r="N238" s="48"/>
      <c r="O238" s="48"/>
      <c r="P238" s="52"/>
      <c r="Q238" s="53"/>
      <c r="R238" s="52"/>
      <c r="S238" s="52"/>
      <c r="T238" s="48"/>
      <c r="U238" s="54" t="str">
        <f aca="false">IF(OR(J238="",J238="✖️ Anulado",J238="↩️ No aceptado",AND(T238&lt;&gt;"",T238&lt;&gt;"No")),"",IF(IF(R238&lt;&gt;"",N(R238),N(P238))-N(S238)&gt;0,IF(R238&lt;&gt;"",N(R238),N(P238))-N(S238),""))</f>
        <v/>
      </c>
      <c r="V238" s="53"/>
      <c r="W238" s="49"/>
    </row>
    <row r="239" customFormat="false" ht="21" hidden="false" customHeight="true" outlineLevel="0" collapsed="false">
      <c r="A239" s="38" t="n">
        <v>235</v>
      </c>
      <c r="B239" s="47"/>
      <c r="C239" s="48"/>
      <c r="D239" s="49"/>
      <c r="E239" s="47"/>
      <c r="F239" s="49"/>
      <c r="G239" s="49"/>
      <c r="H239" s="49"/>
      <c r="I239" s="49"/>
      <c r="J239" s="50" t="str">
        <f aca="true">IF(AND(B239="",D239="",F239=""),"",IF(V239="Sí","✖️ Anulado",IF(O239&lt;&gt;"","📦 Entregado",IF(Q239="No","↩️ No aceptado",IF(N239&lt;&gt;"","✅ Listo para recoger",IF(Q239="Esperando","💬 Esperando su sí",IF(AND(L239&lt;&gt;"",TODAY()&gt;N(L239)),"🐢 Retrasado",IF(M239&lt;&gt;"","🔧 En marcha","📥 En cola"))))))))</f>
        <v/>
      </c>
      <c r="K239" s="51" t="str">
        <f aca="true">IF(OR(L239="",J239="",J239="✖️ Anulado",J239="↩️ No aceptado"),"",IF(N239&lt;&gt;"",IF(N239&gt;L239,N239-L239,""),IF(O239&lt;&gt;"",IF(O239&gt;L239,O239-L239,""),IF(TODAY()&gt;L239,TODAY()-L239,""))))</f>
        <v/>
      </c>
      <c r="L239" s="48"/>
      <c r="M239" s="48"/>
      <c r="N239" s="48"/>
      <c r="O239" s="48"/>
      <c r="P239" s="52"/>
      <c r="Q239" s="53"/>
      <c r="R239" s="52"/>
      <c r="S239" s="52"/>
      <c r="T239" s="48"/>
      <c r="U239" s="54" t="str">
        <f aca="false">IF(OR(J239="",J239="✖️ Anulado",J239="↩️ No aceptado",AND(T239&lt;&gt;"",T239&lt;&gt;"No")),"",IF(IF(R239&lt;&gt;"",N(R239),N(P239))-N(S239)&gt;0,IF(R239&lt;&gt;"",N(R239),N(P239))-N(S239),""))</f>
        <v/>
      </c>
      <c r="V239" s="53"/>
      <c r="W239" s="49"/>
    </row>
    <row r="240" customFormat="false" ht="21" hidden="false" customHeight="true" outlineLevel="0" collapsed="false">
      <c r="A240" s="38" t="n">
        <v>236</v>
      </c>
      <c r="B240" s="47"/>
      <c r="C240" s="48"/>
      <c r="D240" s="49"/>
      <c r="E240" s="47"/>
      <c r="F240" s="49"/>
      <c r="G240" s="49"/>
      <c r="H240" s="49"/>
      <c r="I240" s="49"/>
      <c r="J240" s="50" t="str">
        <f aca="true">IF(AND(B240="",D240="",F240=""),"",IF(V240="Sí","✖️ Anulado",IF(O240&lt;&gt;"","📦 Entregado",IF(Q240="No","↩️ No aceptado",IF(N240&lt;&gt;"","✅ Listo para recoger",IF(Q240="Esperando","💬 Esperando su sí",IF(AND(L240&lt;&gt;"",TODAY()&gt;N(L240)),"🐢 Retrasado",IF(M240&lt;&gt;"","🔧 En marcha","📥 En cola"))))))))</f>
        <v/>
      </c>
      <c r="K240" s="51" t="str">
        <f aca="true">IF(OR(L240="",J240="",J240="✖️ Anulado",J240="↩️ No aceptado"),"",IF(N240&lt;&gt;"",IF(N240&gt;L240,N240-L240,""),IF(O240&lt;&gt;"",IF(O240&gt;L240,O240-L240,""),IF(TODAY()&gt;L240,TODAY()-L240,""))))</f>
        <v/>
      </c>
      <c r="L240" s="48"/>
      <c r="M240" s="48"/>
      <c r="N240" s="48"/>
      <c r="O240" s="48"/>
      <c r="P240" s="52"/>
      <c r="Q240" s="53"/>
      <c r="R240" s="52"/>
      <c r="S240" s="52"/>
      <c r="T240" s="48"/>
      <c r="U240" s="54" t="str">
        <f aca="false">IF(OR(J240="",J240="✖️ Anulado",J240="↩️ No aceptado",AND(T240&lt;&gt;"",T240&lt;&gt;"No")),"",IF(IF(R240&lt;&gt;"",N(R240),N(P240))-N(S240)&gt;0,IF(R240&lt;&gt;"",N(R240),N(P240))-N(S240),""))</f>
        <v/>
      </c>
      <c r="V240" s="53"/>
      <c r="W240" s="49"/>
    </row>
    <row r="241" customFormat="false" ht="21" hidden="false" customHeight="true" outlineLevel="0" collapsed="false">
      <c r="A241" s="38" t="n">
        <v>237</v>
      </c>
      <c r="B241" s="47"/>
      <c r="C241" s="48"/>
      <c r="D241" s="49"/>
      <c r="E241" s="47"/>
      <c r="F241" s="49"/>
      <c r="G241" s="49"/>
      <c r="H241" s="49"/>
      <c r="I241" s="49"/>
      <c r="J241" s="50" t="str">
        <f aca="true">IF(AND(B241="",D241="",F241=""),"",IF(V241="Sí","✖️ Anulado",IF(O241&lt;&gt;"","📦 Entregado",IF(Q241="No","↩️ No aceptado",IF(N241&lt;&gt;"","✅ Listo para recoger",IF(Q241="Esperando","💬 Esperando su sí",IF(AND(L241&lt;&gt;"",TODAY()&gt;N(L241)),"🐢 Retrasado",IF(M241&lt;&gt;"","🔧 En marcha","📥 En cola"))))))))</f>
        <v/>
      </c>
      <c r="K241" s="51" t="str">
        <f aca="true">IF(OR(L241="",J241="",J241="✖️ Anulado",J241="↩️ No aceptado"),"",IF(N241&lt;&gt;"",IF(N241&gt;L241,N241-L241,""),IF(O241&lt;&gt;"",IF(O241&gt;L241,O241-L241,""),IF(TODAY()&gt;L241,TODAY()-L241,""))))</f>
        <v/>
      </c>
      <c r="L241" s="48"/>
      <c r="M241" s="48"/>
      <c r="N241" s="48"/>
      <c r="O241" s="48"/>
      <c r="P241" s="52"/>
      <c r="Q241" s="53"/>
      <c r="R241" s="52"/>
      <c r="S241" s="52"/>
      <c r="T241" s="48"/>
      <c r="U241" s="54" t="str">
        <f aca="false">IF(OR(J241="",J241="✖️ Anulado",J241="↩️ No aceptado",AND(T241&lt;&gt;"",T241&lt;&gt;"No")),"",IF(IF(R241&lt;&gt;"",N(R241),N(P241))-N(S241)&gt;0,IF(R241&lt;&gt;"",N(R241),N(P241))-N(S241),""))</f>
        <v/>
      </c>
      <c r="V241" s="53"/>
      <c r="W241" s="49"/>
    </row>
    <row r="242" customFormat="false" ht="21" hidden="false" customHeight="true" outlineLevel="0" collapsed="false">
      <c r="A242" s="38" t="n">
        <v>238</v>
      </c>
      <c r="B242" s="47"/>
      <c r="C242" s="48"/>
      <c r="D242" s="49"/>
      <c r="E242" s="47"/>
      <c r="F242" s="49"/>
      <c r="G242" s="49"/>
      <c r="H242" s="49"/>
      <c r="I242" s="49"/>
      <c r="J242" s="50" t="str">
        <f aca="true">IF(AND(B242="",D242="",F242=""),"",IF(V242="Sí","✖️ Anulado",IF(O242&lt;&gt;"","📦 Entregado",IF(Q242="No","↩️ No aceptado",IF(N242&lt;&gt;"","✅ Listo para recoger",IF(Q242="Esperando","💬 Esperando su sí",IF(AND(L242&lt;&gt;"",TODAY()&gt;N(L242)),"🐢 Retrasado",IF(M242&lt;&gt;"","🔧 En marcha","📥 En cola"))))))))</f>
        <v/>
      </c>
      <c r="K242" s="51" t="str">
        <f aca="true">IF(OR(L242="",J242="",J242="✖️ Anulado",J242="↩️ No aceptado"),"",IF(N242&lt;&gt;"",IF(N242&gt;L242,N242-L242,""),IF(O242&lt;&gt;"",IF(O242&gt;L242,O242-L242,""),IF(TODAY()&gt;L242,TODAY()-L242,""))))</f>
        <v/>
      </c>
      <c r="L242" s="48"/>
      <c r="M242" s="48"/>
      <c r="N242" s="48"/>
      <c r="O242" s="48"/>
      <c r="P242" s="52"/>
      <c r="Q242" s="53"/>
      <c r="R242" s="52"/>
      <c r="S242" s="52"/>
      <c r="T242" s="48"/>
      <c r="U242" s="54" t="str">
        <f aca="false">IF(OR(J242="",J242="✖️ Anulado",J242="↩️ No aceptado",AND(T242&lt;&gt;"",T242&lt;&gt;"No")),"",IF(IF(R242&lt;&gt;"",N(R242),N(P242))-N(S242)&gt;0,IF(R242&lt;&gt;"",N(R242),N(P242))-N(S242),""))</f>
        <v/>
      </c>
      <c r="V242" s="53"/>
      <c r="W242" s="49"/>
    </row>
    <row r="243" customFormat="false" ht="21" hidden="false" customHeight="true" outlineLevel="0" collapsed="false">
      <c r="A243" s="38" t="n">
        <v>239</v>
      </c>
      <c r="B243" s="47"/>
      <c r="C243" s="48"/>
      <c r="D243" s="49"/>
      <c r="E243" s="47"/>
      <c r="F243" s="49"/>
      <c r="G243" s="49"/>
      <c r="H243" s="49"/>
      <c r="I243" s="49"/>
      <c r="J243" s="50" t="str">
        <f aca="true">IF(AND(B243="",D243="",F243=""),"",IF(V243="Sí","✖️ Anulado",IF(O243&lt;&gt;"","📦 Entregado",IF(Q243="No","↩️ No aceptado",IF(N243&lt;&gt;"","✅ Listo para recoger",IF(Q243="Esperando","💬 Esperando su sí",IF(AND(L243&lt;&gt;"",TODAY()&gt;N(L243)),"🐢 Retrasado",IF(M243&lt;&gt;"","🔧 En marcha","📥 En cola"))))))))</f>
        <v/>
      </c>
      <c r="K243" s="51" t="str">
        <f aca="true">IF(OR(L243="",J243="",J243="✖️ Anulado",J243="↩️ No aceptado"),"",IF(N243&lt;&gt;"",IF(N243&gt;L243,N243-L243,""),IF(O243&lt;&gt;"",IF(O243&gt;L243,O243-L243,""),IF(TODAY()&gt;L243,TODAY()-L243,""))))</f>
        <v/>
      </c>
      <c r="L243" s="48"/>
      <c r="M243" s="48"/>
      <c r="N243" s="48"/>
      <c r="O243" s="48"/>
      <c r="P243" s="52"/>
      <c r="Q243" s="53"/>
      <c r="R243" s="52"/>
      <c r="S243" s="52"/>
      <c r="T243" s="48"/>
      <c r="U243" s="54" t="str">
        <f aca="false">IF(OR(J243="",J243="✖️ Anulado",J243="↩️ No aceptado",AND(T243&lt;&gt;"",T243&lt;&gt;"No")),"",IF(IF(R243&lt;&gt;"",N(R243),N(P243))-N(S243)&gt;0,IF(R243&lt;&gt;"",N(R243),N(P243))-N(S243),""))</f>
        <v/>
      </c>
      <c r="V243" s="53"/>
      <c r="W243" s="49"/>
    </row>
    <row r="244" customFormat="false" ht="21" hidden="false" customHeight="true" outlineLevel="0" collapsed="false">
      <c r="A244" s="38" t="n">
        <v>240</v>
      </c>
      <c r="B244" s="47"/>
      <c r="C244" s="48"/>
      <c r="D244" s="49"/>
      <c r="E244" s="47"/>
      <c r="F244" s="49"/>
      <c r="G244" s="49"/>
      <c r="H244" s="49"/>
      <c r="I244" s="49"/>
      <c r="J244" s="50" t="str">
        <f aca="true">IF(AND(B244="",D244="",F244=""),"",IF(V244="Sí","✖️ Anulado",IF(O244&lt;&gt;"","📦 Entregado",IF(Q244="No","↩️ No aceptado",IF(N244&lt;&gt;"","✅ Listo para recoger",IF(Q244="Esperando","💬 Esperando su sí",IF(AND(L244&lt;&gt;"",TODAY()&gt;N(L244)),"🐢 Retrasado",IF(M244&lt;&gt;"","🔧 En marcha","📥 En cola"))))))))</f>
        <v/>
      </c>
      <c r="K244" s="51" t="str">
        <f aca="true">IF(OR(L244="",J244="",J244="✖️ Anulado",J244="↩️ No aceptado"),"",IF(N244&lt;&gt;"",IF(N244&gt;L244,N244-L244,""),IF(O244&lt;&gt;"",IF(O244&gt;L244,O244-L244,""),IF(TODAY()&gt;L244,TODAY()-L244,""))))</f>
        <v/>
      </c>
      <c r="L244" s="48"/>
      <c r="M244" s="48"/>
      <c r="N244" s="48"/>
      <c r="O244" s="48"/>
      <c r="P244" s="52"/>
      <c r="Q244" s="53"/>
      <c r="R244" s="52"/>
      <c r="S244" s="52"/>
      <c r="T244" s="48"/>
      <c r="U244" s="54" t="str">
        <f aca="false">IF(OR(J244="",J244="✖️ Anulado",J244="↩️ No aceptado",AND(T244&lt;&gt;"",T244&lt;&gt;"No")),"",IF(IF(R244&lt;&gt;"",N(R244),N(P244))-N(S244)&gt;0,IF(R244&lt;&gt;"",N(R244),N(P244))-N(S244),""))</f>
        <v/>
      </c>
      <c r="V244" s="53"/>
      <c r="W244" s="49"/>
    </row>
    <row r="245" customFormat="false" ht="21" hidden="false" customHeight="true" outlineLevel="0" collapsed="false">
      <c r="A245" s="38" t="n">
        <v>241</v>
      </c>
      <c r="B245" s="47"/>
      <c r="C245" s="48"/>
      <c r="D245" s="49"/>
      <c r="E245" s="47"/>
      <c r="F245" s="49"/>
      <c r="G245" s="49"/>
      <c r="H245" s="49"/>
      <c r="I245" s="49"/>
      <c r="J245" s="50" t="str">
        <f aca="true">IF(AND(B245="",D245="",F245=""),"",IF(V245="Sí","✖️ Anulado",IF(O245&lt;&gt;"","📦 Entregado",IF(Q245="No","↩️ No aceptado",IF(N245&lt;&gt;"","✅ Listo para recoger",IF(Q245="Esperando","💬 Esperando su sí",IF(AND(L245&lt;&gt;"",TODAY()&gt;N(L245)),"🐢 Retrasado",IF(M245&lt;&gt;"","🔧 En marcha","📥 En cola"))))))))</f>
        <v/>
      </c>
      <c r="K245" s="51" t="str">
        <f aca="true">IF(OR(L245="",J245="",J245="✖️ Anulado",J245="↩️ No aceptado"),"",IF(N245&lt;&gt;"",IF(N245&gt;L245,N245-L245,""),IF(O245&lt;&gt;"",IF(O245&gt;L245,O245-L245,""),IF(TODAY()&gt;L245,TODAY()-L245,""))))</f>
        <v/>
      </c>
      <c r="L245" s="48"/>
      <c r="M245" s="48"/>
      <c r="N245" s="48"/>
      <c r="O245" s="48"/>
      <c r="P245" s="52"/>
      <c r="Q245" s="53"/>
      <c r="R245" s="52"/>
      <c r="S245" s="52"/>
      <c r="T245" s="48"/>
      <c r="U245" s="54" t="str">
        <f aca="false">IF(OR(J245="",J245="✖️ Anulado",J245="↩️ No aceptado",AND(T245&lt;&gt;"",T245&lt;&gt;"No")),"",IF(IF(R245&lt;&gt;"",N(R245),N(P245))-N(S245)&gt;0,IF(R245&lt;&gt;"",N(R245),N(P245))-N(S245),""))</f>
        <v/>
      </c>
      <c r="V245" s="53"/>
      <c r="W245" s="49"/>
    </row>
    <row r="246" customFormat="false" ht="21" hidden="false" customHeight="true" outlineLevel="0" collapsed="false">
      <c r="A246" s="38" t="n">
        <v>242</v>
      </c>
      <c r="B246" s="47"/>
      <c r="C246" s="48"/>
      <c r="D246" s="49"/>
      <c r="E246" s="47"/>
      <c r="F246" s="49"/>
      <c r="G246" s="49"/>
      <c r="H246" s="49"/>
      <c r="I246" s="49"/>
      <c r="J246" s="50" t="str">
        <f aca="true">IF(AND(B246="",D246="",F246=""),"",IF(V246="Sí","✖️ Anulado",IF(O246&lt;&gt;"","📦 Entregado",IF(Q246="No","↩️ No aceptado",IF(N246&lt;&gt;"","✅ Listo para recoger",IF(Q246="Esperando","💬 Esperando su sí",IF(AND(L246&lt;&gt;"",TODAY()&gt;N(L246)),"🐢 Retrasado",IF(M246&lt;&gt;"","🔧 En marcha","📥 En cola"))))))))</f>
        <v/>
      </c>
      <c r="K246" s="51" t="str">
        <f aca="true">IF(OR(L246="",J246="",J246="✖️ Anulado",J246="↩️ No aceptado"),"",IF(N246&lt;&gt;"",IF(N246&gt;L246,N246-L246,""),IF(O246&lt;&gt;"",IF(O246&gt;L246,O246-L246,""),IF(TODAY()&gt;L246,TODAY()-L246,""))))</f>
        <v/>
      </c>
      <c r="L246" s="48"/>
      <c r="M246" s="48"/>
      <c r="N246" s="48"/>
      <c r="O246" s="48"/>
      <c r="P246" s="52"/>
      <c r="Q246" s="53"/>
      <c r="R246" s="52"/>
      <c r="S246" s="52"/>
      <c r="T246" s="48"/>
      <c r="U246" s="54" t="str">
        <f aca="false">IF(OR(J246="",J246="✖️ Anulado",J246="↩️ No aceptado",AND(T246&lt;&gt;"",T246&lt;&gt;"No")),"",IF(IF(R246&lt;&gt;"",N(R246),N(P246))-N(S246)&gt;0,IF(R246&lt;&gt;"",N(R246),N(P246))-N(S246),""))</f>
        <v/>
      </c>
      <c r="V246" s="53"/>
      <c r="W246" s="49"/>
    </row>
    <row r="247" customFormat="false" ht="21" hidden="false" customHeight="true" outlineLevel="0" collapsed="false">
      <c r="A247" s="38" t="n">
        <v>243</v>
      </c>
      <c r="B247" s="47"/>
      <c r="C247" s="48"/>
      <c r="D247" s="49"/>
      <c r="E247" s="47"/>
      <c r="F247" s="49"/>
      <c r="G247" s="49"/>
      <c r="H247" s="49"/>
      <c r="I247" s="49"/>
      <c r="J247" s="50" t="str">
        <f aca="true">IF(AND(B247="",D247="",F247=""),"",IF(V247="Sí","✖️ Anulado",IF(O247&lt;&gt;"","📦 Entregado",IF(Q247="No","↩️ No aceptado",IF(N247&lt;&gt;"","✅ Listo para recoger",IF(Q247="Esperando","💬 Esperando su sí",IF(AND(L247&lt;&gt;"",TODAY()&gt;N(L247)),"🐢 Retrasado",IF(M247&lt;&gt;"","🔧 En marcha","📥 En cola"))))))))</f>
        <v/>
      </c>
      <c r="K247" s="51" t="str">
        <f aca="true">IF(OR(L247="",J247="",J247="✖️ Anulado",J247="↩️ No aceptado"),"",IF(N247&lt;&gt;"",IF(N247&gt;L247,N247-L247,""),IF(O247&lt;&gt;"",IF(O247&gt;L247,O247-L247,""),IF(TODAY()&gt;L247,TODAY()-L247,""))))</f>
        <v/>
      </c>
      <c r="L247" s="48"/>
      <c r="M247" s="48"/>
      <c r="N247" s="48"/>
      <c r="O247" s="48"/>
      <c r="P247" s="52"/>
      <c r="Q247" s="53"/>
      <c r="R247" s="52"/>
      <c r="S247" s="52"/>
      <c r="T247" s="48"/>
      <c r="U247" s="54" t="str">
        <f aca="false">IF(OR(J247="",J247="✖️ Anulado",J247="↩️ No aceptado",AND(T247&lt;&gt;"",T247&lt;&gt;"No")),"",IF(IF(R247&lt;&gt;"",N(R247),N(P247))-N(S247)&gt;0,IF(R247&lt;&gt;"",N(R247),N(P247))-N(S247),""))</f>
        <v/>
      </c>
      <c r="V247" s="53"/>
      <c r="W247" s="49"/>
    </row>
    <row r="248" customFormat="false" ht="21" hidden="false" customHeight="true" outlineLevel="0" collapsed="false">
      <c r="A248" s="38" t="n">
        <v>244</v>
      </c>
      <c r="B248" s="47"/>
      <c r="C248" s="48"/>
      <c r="D248" s="49"/>
      <c r="E248" s="47"/>
      <c r="F248" s="49"/>
      <c r="G248" s="49"/>
      <c r="H248" s="49"/>
      <c r="I248" s="49"/>
      <c r="J248" s="50" t="str">
        <f aca="true">IF(AND(B248="",D248="",F248=""),"",IF(V248="Sí","✖️ Anulado",IF(O248&lt;&gt;"","📦 Entregado",IF(Q248="No","↩️ No aceptado",IF(N248&lt;&gt;"","✅ Listo para recoger",IF(Q248="Esperando","💬 Esperando su sí",IF(AND(L248&lt;&gt;"",TODAY()&gt;N(L248)),"🐢 Retrasado",IF(M248&lt;&gt;"","🔧 En marcha","📥 En cola"))))))))</f>
        <v/>
      </c>
      <c r="K248" s="51" t="str">
        <f aca="true">IF(OR(L248="",J248="",J248="✖️ Anulado",J248="↩️ No aceptado"),"",IF(N248&lt;&gt;"",IF(N248&gt;L248,N248-L248,""),IF(O248&lt;&gt;"",IF(O248&gt;L248,O248-L248,""),IF(TODAY()&gt;L248,TODAY()-L248,""))))</f>
        <v/>
      </c>
      <c r="L248" s="48"/>
      <c r="M248" s="48"/>
      <c r="N248" s="48"/>
      <c r="O248" s="48"/>
      <c r="P248" s="52"/>
      <c r="Q248" s="53"/>
      <c r="R248" s="52"/>
      <c r="S248" s="52"/>
      <c r="T248" s="48"/>
      <c r="U248" s="54" t="str">
        <f aca="false">IF(OR(J248="",J248="✖️ Anulado",J248="↩️ No aceptado",AND(T248&lt;&gt;"",T248&lt;&gt;"No")),"",IF(IF(R248&lt;&gt;"",N(R248),N(P248))-N(S248)&gt;0,IF(R248&lt;&gt;"",N(R248),N(P248))-N(S248),""))</f>
        <v/>
      </c>
      <c r="V248" s="53"/>
      <c r="W248" s="49"/>
    </row>
    <row r="249" customFormat="false" ht="21" hidden="false" customHeight="true" outlineLevel="0" collapsed="false">
      <c r="A249" s="38" t="n">
        <v>245</v>
      </c>
      <c r="B249" s="47"/>
      <c r="C249" s="48"/>
      <c r="D249" s="49"/>
      <c r="E249" s="47"/>
      <c r="F249" s="49"/>
      <c r="G249" s="49"/>
      <c r="H249" s="49"/>
      <c r="I249" s="49"/>
      <c r="J249" s="50" t="str">
        <f aca="true">IF(AND(B249="",D249="",F249=""),"",IF(V249="Sí","✖️ Anulado",IF(O249&lt;&gt;"","📦 Entregado",IF(Q249="No","↩️ No aceptado",IF(N249&lt;&gt;"","✅ Listo para recoger",IF(Q249="Esperando","💬 Esperando su sí",IF(AND(L249&lt;&gt;"",TODAY()&gt;N(L249)),"🐢 Retrasado",IF(M249&lt;&gt;"","🔧 En marcha","📥 En cola"))))))))</f>
        <v/>
      </c>
      <c r="K249" s="51" t="str">
        <f aca="true">IF(OR(L249="",J249="",J249="✖️ Anulado",J249="↩️ No aceptado"),"",IF(N249&lt;&gt;"",IF(N249&gt;L249,N249-L249,""),IF(O249&lt;&gt;"",IF(O249&gt;L249,O249-L249,""),IF(TODAY()&gt;L249,TODAY()-L249,""))))</f>
        <v/>
      </c>
      <c r="L249" s="48"/>
      <c r="M249" s="48"/>
      <c r="N249" s="48"/>
      <c r="O249" s="48"/>
      <c r="P249" s="52"/>
      <c r="Q249" s="53"/>
      <c r="R249" s="52"/>
      <c r="S249" s="52"/>
      <c r="T249" s="48"/>
      <c r="U249" s="54" t="str">
        <f aca="false">IF(OR(J249="",J249="✖️ Anulado",J249="↩️ No aceptado",AND(T249&lt;&gt;"",T249&lt;&gt;"No")),"",IF(IF(R249&lt;&gt;"",N(R249),N(P249))-N(S249)&gt;0,IF(R249&lt;&gt;"",N(R249),N(P249))-N(S249),""))</f>
        <v/>
      </c>
      <c r="V249" s="53"/>
      <c r="W249" s="49"/>
    </row>
    <row r="250" customFormat="false" ht="21" hidden="false" customHeight="true" outlineLevel="0" collapsed="false">
      <c r="A250" s="38" t="n">
        <v>246</v>
      </c>
      <c r="B250" s="47"/>
      <c r="C250" s="48"/>
      <c r="D250" s="49"/>
      <c r="E250" s="47"/>
      <c r="F250" s="49"/>
      <c r="G250" s="49"/>
      <c r="H250" s="49"/>
      <c r="I250" s="49"/>
      <c r="J250" s="50" t="str">
        <f aca="true">IF(AND(B250="",D250="",F250=""),"",IF(V250="Sí","✖️ Anulado",IF(O250&lt;&gt;"","📦 Entregado",IF(Q250="No","↩️ No aceptado",IF(N250&lt;&gt;"","✅ Listo para recoger",IF(Q250="Esperando","💬 Esperando su sí",IF(AND(L250&lt;&gt;"",TODAY()&gt;N(L250)),"🐢 Retrasado",IF(M250&lt;&gt;"","🔧 En marcha","📥 En cola"))))))))</f>
        <v/>
      </c>
      <c r="K250" s="51" t="str">
        <f aca="true">IF(OR(L250="",J250="",J250="✖️ Anulado",J250="↩️ No aceptado"),"",IF(N250&lt;&gt;"",IF(N250&gt;L250,N250-L250,""),IF(O250&lt;&gt;"",IF(O250&gt;L250,O250-L250,""),IF(TODAY()&gt;L250,TODAY()-L250,""))))</f>
        <v/>
      </c>
      <c r="L250" s="48"/>
      <c r="M250" s="48"/>
      <c r="N250" s="48"/>
      <c r="O250" s="48"/>
      <c r="P250" s="52"/>
      <c r="Q250" s="53"/>
      <c r="R250" s="52"/>
      <c r="S250" s="52"/>
      <c r="T250" s="48"/>
      <c r="U250" s="54" t="str">
        <f aca="false">IF(OR(J250="",J250="✖️ Anulado",J250="↩️ No aceptado",AND(T250&lt;&gt;"",T250&lt;&gt;"No")),"",IF(IF(R250&lt;&gt;"",N(R250),N(P250))-N(S250)&gt;0,IF(R250&lt;&gt;"",N(R250),N(P250))-N(S250),""))</f>
        <v/>
      </c>
      <c r="V250" s="53"/>
      <c r="W250" s="49"/>
    </row>
    <row r="251" customFormat="false" ht="21" hidden="false" customHeight="true" outlineLevel="0" collapsed="false">
      <c r="A251" s="38" t="n">
        <v>247</v>
      </c>
      <c r="B251" s="47"/>
      <c r="C251" s="48"/>
      <c r="D251" s="49"/>
      <c r="E251" s="47"/>
      <c r="F251" s="49"/>
      <c r="G251" s="49"/>
      <c r="H251" s="49"/>
      <c r="I251" s="49"/>
      <c r="J251" s="50" t="str">
        <f aca="true">IF(AND(B251="",D251="",F251=""),"",IF(V251="Sí","✖️ Anulado",IF(O251&lt;&gt;"","📦 Entregado",IF(Q251="No","↩️ No aceptado",IF(N251&lt;&gt;"","✅ Listo para recoger",IF(Q251="Esperando","💬 Esperando su sí",IF(AND(L251&lt;&gt;"",TODAY()&gt;N(L251)),"🐢 Retrasado",IF(M251&lt;&gt;"","🔧 En marcha","📥 En cola"))))))))</f>
        <v/>
      </c>
      <c r="K251" s="51" t="str">
        <f aca="true">IF(OR(L251="",J251="",J251="✖️ Anulado",J251="↩️ No aceptado"),"",IF(N251&lt;&gt;"",IF(N251&gt;L251,N251-L251,""),IF(O251&lt;&gt;"",IF(O251&gt;L251,O251-L251,""),IF(TODAY()&gt;L251,TODAY()-L251,""))))</f>
        <v/>
      </c>
      <c r="L251" s="48"/>
      <c r="M251" s="48"/>
      <c r="N251" s="48"/>
      <c r="O251" s="48"/>
      <c r="P251" s="52"/>
      <c r="Q251" s="53"/>
      <c r="R251" s="52"/>
      <c r="S251" s="52"/>
      <c r="T251" s="48"/>
      <c r="U251" s="54" t="str">
        <f aca="false">IF(OR(J251="",J251="✖️ Anulado",J251="↩️ No aceptado",AND(T251&lt;&gt;"",T251&lt;&gt;"No")),"",IF(IF(R251&lt;&gt;"",N(R251),N(P251))-N(S251)&gt;0,IF(R251&lt;&gt;"",N(R251),N(P251))-N(S251),""))</f>
        <v/>
      </c>
      <c r="V251" s="53"/>
      <c r="W251" s="49"/>
    </row>
    <row r="252" customFormat="false" ht="21" hidden="false" customHeight="true" outlineLevel="0" collapsed="false">
      <c r="A252" s="38" t="n">
        <v>248</v>
      </c>
      <c r="B252" s="47"/>
      <c r="C252" s="48"/>
      <c r="D252" s="49"/>
      <c r="E252" s="47"/>
      <c r="F252" s="49"/>
      <c r="G252" s="49"/>
      <c r="H252" s="49"/>
      <c r="I252" s="49"/>
      <c r="J252" s="50" t="str">
        <f aca="true">IF(AND(B252="",D252="",F252=""),"",IF(V252="Sí","✖️ Anulado",IF(O252&lt;&gt;"","📦 Entregado",IF(Q252="No","↩️ No aceptado",IF(N252&lt;&gt;"","✅ Listo para recoger",IF(Q252="Esperando","💬 Esperando su sí",IF(AND(L252&lt;&gt;"",TODAY()&gt;N(L252)),"🐢 Retrasado",IF(M252&lt;&gt;"","🔧 En marcha","📥 En cola"))))))))</f>
        <v/>
      </c>
      <c r="K252" s="51" t="str">
        <f aca="true">IF(OR(L252="",J252="",J252="✖️ Anulado",J252="↩️ No aceptado"),"",IF(N252&lt;&gt;"",IF(N252&gt;L252,N252-L252,""),IF(O252&lt;&gt;"",IF(O252&gt;L252,O252-L252,""),IF(TODAY()&gt;L252,TODAY()-L252,""))))</f>
        <v/>
      </c>
      <c r="L252" s="48"/>
      <c r="M252" s="48"/>
      <c r="N252" s="48"/>
      <c r="O252" s="48"/>
      <c r="P252" s="52"/>
      <c r="Q252" s="53"/>
      <c r="R252" s="52"/>
      <c r="S252" s="52"/>
      <c r="T252" s="48"/>
      <c r="U252" s="54" t="str">
        <f aca="false">IF(OR(J252="",J252="✖️ Anulado",J252="↩️ No aceptado",AND(T252&lt;&gt;"",T252&lt;&gt;"No")),"",IF(IF(R252&lt;&gt;"",N(R252),N(P252))-N(S252)&gt;0,IF(R252&lt;&gt;"",N(R252),N(P252))-N(S252),""))</f>
        <v/>
      </c>
      <c r="V252" s="53"/>
      <c r="W252" s="49"/>
    </row>
    <row r="253" customFormat="false" ht="21" hidden="false" customHeight="true" outlineLevel="0" collapsed="false">
      <c r="A253" s="38" t="n">
        <v>249</v>
      </c>
      <c r="B253" s="47"/>
      <c r="C253" s="48"/>
      <c r="D253" s="49"/>
      <c r="E253" s="47"/>
      <c r="F253" s="49"/>
      <c r="G253" s="49"/>
      <c r="H253" s="49"/>
      <c r="I253" s="49"/>
      <c r="J253" s="50" t="str">
        <f aca="true">IF(AND(B253="",D253="",F253=""),"",IF(V253="Sí","✖️ Anulado",IF(O253&lt;&gt;"","📦 Entregado",IF(Q253="No","↩️ No aceptado",IF(N253&lt;&gt;"","✅ Listo para recoger",IF(Q253="Esperando","💬 Esperando su sí",IF(AND(L253&lt;&gt;"",TODAY()&gt;N(L253)),"🐢 Retrasado",IF(M253&lt;&gt;"","🔧 En marcha","📥 En cola"))))))))</f>
        <v/>
      </c>
      <c r="K253" s="51" t="str">
        <f aca="true">IF(OR(L253="",J253="",J253="✖️ Anulado",J253="↩️ No aceptado"),"",IF(N253&lt;&gt;"",IF(N253&gt;L253,N253-L253,""),IF(O253&lt;&gt;"",IF(O253&gt;L253,O253-L253,""),IF(TODAY()&gt;L253,TODAY()-L253,""))))</f>
        <v/>
      </c>
      <c r="L253" s="48"/>
      <c r="M253" s="48"/>
      <c r="N253" s="48"/>
      <c r="O253" s="48"/>
      <c r="P253" s="52"/>
      <c r="Q253" s="53"/>
      <c r="R253" s="52"/>
      <c r="S253" s="52"/>
      <c r="T253" s="48"/>
      <c r="U253" s="54" t="str">
        <f aca="false">IF(OR(J253="",J253="✖️ Anulado",J253="↩️ No aceptado",AND(T253&lt;&gt;"",T253&lt;&gt;"No")),"",IF(IF(R253&lt;&gt;"",N(R253),N(P253))-N(S253)&gt;0,IF(R253&lt;&gt;"",N(R253),N(P253))-N(S253),""))</f>
        <v/>
      </c>
      <c r="V253" s="53"/>
      <c r="W253" s="49"/>
    </row>
    <row r="254" customFormat="false" ht="21" hidden="false" customHeight="true" outlineLevel="0" collapsed="false">
      <c r="A254" s="38" t="n">
        <v>250</v>
      </c>
      <c r="B254" s="47"/>
      <c r="C254" s="48"/>
      <c r="D254" s="49"/>
      <c r="E254" s="47"/>
      <c r="F254" s="49"/>
      <c r="G254" s="49"/>
      <c r="H254" s="49"/>
      <c r="I254" s="49"/>
      <c r="J254" s="50" t="str">
        <f aca="true">IF(AND(B254="",D254="",F254=""),"",IF(V254="Sí","✖️ Anulado",IF(O254&lt;&gt;"","📦 Entregado",IF(Q254="No","↩️ No aceptado",IF(N254&lt;&gt;"","✅ Listo para recoger",IF(Q254="Esperando","💬 Esperando su sí",IF(AND(L254&lt;&gt;"",TODAY()&gt;N(L254)),"🐢 Retrasado",IF(M254&lt;&gt;"","🔧 En marcha","📥 En cola"))))))))</f>
        <v/>
      </c>
      <c r="K254" s="51" t="str">
        <f aca="true">IF(OR(L254="",J254="",J254="✖️ Anulado",J254="↩️ No aceptado"),"",IF(N254&lt;&gt;"",IF(N254&gt;L254,N254-L254,""),IF(O254&lt;&gt;"",IF(O254&gt;L254,O254-L254,""),IF(TODAY()&gt;L254,TODAY()-L254,""))))</f>
        <v/>
      </c>
      <c r="L254" s="48"/>
      <c r="M254" s="48"/>
      <c r="N254" s="48"/>
      <c r="O254" s="48"/>
      <c r="P254" s="52"/>
      <c r="Q254" s="53"/>
      <c r="R254" s="52"/>
      <c r="S254" s="52"/>
      <c r="T254" s="48"/>
      <c r="U254" s="54" t="str">
        <f aca="false">IF(OR(J254="",J254="✖️ Anulado",J254="↩️ No aceptado",AND(T254&lt;&gt;"",T254&lt;&gt;"No")),"",IF(IF(R254&lt;&gt;"",N(R254),N(P254))-N(S254)&gt;0,IF(R254&lt;&gt;"",N(R254),N(P254))-N(S254),""))</f>
        <v/>
      </c>
      <c r="V254" s="53"/>
      <c r="W254" s="49"/>
    </row>
    <row r="255" customFormat="false" ht="21" hidden="false" customHeight="true" outlineLevel="0" collapsed="false">
      <c r="A255" s="38" t="n">
        <v>251</v>
      </c>
      <c r="B255" s="47"/>
      <c r="C255" s="48"/>
      <c r="D255" s="49"/>
      <c r="E255" s="47"/>
      <c r="F255" s="49"/>
      <c r="G255" s="49"/>
      <c r="H255" s="49"/>
      <c r="I255" s="49"/>
      <c r="J255" s="50" t="str">
        <f aca="true">IF(AND(B255="",D255="",F255=""),"",IF(V255="Sí","✖️ Anulado",IF(O255&lt;&gt;"","📦 Entregado",IF(Q255="No","↩️ No aceptado",IF(N255&lt;&gt;"","✅ Listo para recoger",IF(Q255="Esperando","💬 Esperando su sí",IF(AND(L255&lt;&gt;"",TODAY()&gt;N(L255)),"🐢 Retrasado",IF(M255&lt;&gt;"","🔧 En marcha","📥 En cola"))))))))</f>
        <v/>
      </c>
      <c r="K255" s="51" t="str">
        <f aca="true">IF(OR(L255="",J255="",J255="✖️ Anulado",J255="↩️ No aceptado"),"",IF(N255&lt;&gt;"",IF(N255&gt;L255,N255-L255,""),IF(O255&lt;&gt;"",IF(O255&gt;L255,O255-L255,""),IF(TODAY()&gt;L255,TODAY()-L255,""))))</f>
        <v/>
      </c>
      <c r="L255" s="48"/>
      <c r="M255" s="48"/>
      <c r="N255" s="48"/>
      <c r="O255" s="48"/>
      <c r="P255" s="52"/>
      <c r="Q255" s="53"/>
      <c r="R255" s="52"/>
      <c r="S255" s="52"/>
      <c r="T255" s="48"/>
      <c r="U255" s="54" t="str">
        <f aca="false">IF(OR(J255="",J255="✖️ Anulado",J255="↩️ No aceptado",AND(T255&lt;&gt;"",T255&lt;&gt;"No")),"",IF(IF(R255&lt;&gt;"",N(R255),N(P255))-N(S255)&gt;0,IF(R255&lt;&gt;"",N(R255),N(P255))-N(S255),""))</f>
        <v/>
      </c>
      <c r="V255" s="53"/>
      <c r="W255" s="49"/>
    </row>
    <row r="256" customFormat="false" ht="21" hidden="false" customHeight="true" outlineLevel="0" collapsed="false">
      <c r="A256" s="38" t="n">
        <v>252</v>
      </c>
      <c r="B256" s="47"/>
      <c r="C256" s="48"/>
      <c r="D256" s="49"/>
      <c r="E256" s="47"/>
      <c r="F256" s="49"/>
      <c r="G256" s="49"/>
      <c r="H256" s="49"/>
      <c r="I256" s="49"/>
      <c r="J256" s="50" t="str">
        <f aca="true">IF(AND(B256="",D256="",F256=""),"",IF(V256="Sí","✖️ Anulado",IF(O256&lt;&gt;"","📦 Entregado",IF(Q256="No","↩️ No aceptado",IF(N256&lt;&gt;"","✅ Listo para recoger",IF(Q256="Esperando","💬 Esperando su sí",IF(AND(L256&lt;&gt;"",TODAY()&gt;N(L256)),"🐢 Retrasado",IF(M256&lt;&gt;"","🔧 En marcha","📥 En cola"))))))))</f>
        <v/>
      </c>
      <c r="K256" s="51" t="str">
        <f aca="true">IF(OR(L256="",J256="",J256="✖️ Anulado",J256="↩️ No aceptado"),"",IF(N256&lt;&gt;"",IF(N256&gt;L256,N256-L256,""),IF(O256&lt;&gt;"",IF(O256&gt;L256,O256-L256,""),IF(TODAY()&gt;L256,TODAY()-L256,""))))</f>
        <v/>
      </c>
      <c r="L256" s="48"/>
      <c r="M256" s="48"/>
      <c r="N256" s="48"/>
      <c r="O256" s="48"/>
      <c r="P256" s="52"/>
      <c r="Q256" s="53"/>
      <c r="R256" s="52"/>
      <c r="S256" s="52"/>
      <c r="T256" s="48"/>
      <c r="U256" s="54" t="str">
        <f aca="false">IF(OR(J256="",J256="✖️ Anulado",J256="↩️ No aceptado",AND(T256&lt;&gt;"",T256&lt;&gt;"No")),"",IF(IF(R256&lt;&gt;"",N(R256),N(P256))-N(S256)&gt;0,IF(R256&lt;&gt;"",N(R256),N(P256))-N(S256),""))</f>
        <v/>
      </c>
      <c r="V256" s="53"/>
      <c r="W256" s="49"/>
    </row>
    <row r="257" customFormat="false" ht="21" hidden="false" customHeight="true" outlineLevel="0" collapsed="false">
      <c r="A257" s="38" t="n">
        <v>253</v>
      </c>
      <c r="B257" s="47"/>
      <c r="C257" s="48"/>
      <c r="D257" s="49"/>
      <c r="E257" s="47"/>
      <c r="F257" s="49"/>
      <c r="G257" s="49"/>
      <c r="H257" s="49"/>
      <c r="I257" s="49"/>
      <c r="J257" s="50" t="str">
        <f aca="true">IF(AND(B257="",D257="",F257=""),"",IF(V257="Sí","✖️ Anulado",IF(O257&lt;&gt;"","📦 Entregado",IF(Q257="No","↩️ No aceptado",IF(N257&lt;&gt;"","✅ Listo para recoger",IF(Q257="Esperando","💬 Esperando su sí",IF(AND(L257&lt;&gt;"",TODAY()&gt;N(L257)),"🐢 Retrasado",IF(M257&lt;&gt;"","🔧 En marcha","📥 En cola"))))))))</f>
        <v/>
      </c>
      <c r="K257" s="51" t="str">
        <f aca="true">IF(OR(L257="",J257="",J257="✖️ Anulado",J257="↩️ No aceptado"),"",IF(N257&lt;&gt;"",IF(N257&gt;L257,N257-L257,""),IF(O257&lt;&gt;"",IF(O257&gt;L257,O257-L257,""),IF(TODAY()&gt;L257,TODAY()-L257,""))))</f>
        <v/>
      </c>
      <c r="L257" s="48"/>
      <c r="M257" s="48"/>
      <c r="N257" s="48"/>
      <c r="O257" s="48"/>
      <c r="P257" s="52"/>
      <c r="Q257" s="53"/>
      <c r="R257" s="52"/>
      <c r="S257" s="52"/>
      <c r="T257" s="48"/>
      <c r="U257" s="54" t="str">
        <f aca="false">IF(OR(J257="",J257="✖️ Anulado",J257="↩️ No aceptado",AND(T257&lt;&gt;"",T257&lt;&gt;"No")),"",IF(IF(R257&lt;&gt;"",N(R257),N(P257))-N(S257)&gt;0,IF(R257&lt;&gt;"",N(R257),N(P257))-N(S257),""))</f>
        <v/>
      </c>
      <c r="V257" s="53"/>
      <c r="W257" s="49"/>
    </row>
    <row r="258" customFormat="false" ht="21" hidden="false" customHeight="true" outlineLevel="0" collapsed="false">
      <c r="A258" s="38" t="n">
        <v>254</v>
      </c>
      <c r="B258" s="47"/>
      <c r="C258" s="48"/>
      <c r="D258" s="49"/>
      <c r="E258" s="47"/>
      <c r="F258" s="49"/>
      <c r="G258" s="49"/>
      <c r="H258" s="49"/>
      <c r="I258" s="49"/>
      <c r="J258" s="50" t="str">
        <f aca="true">IF(AND(B258="",D258="",F258=""),"",IF(V258="Sí","✖️ Anulado",IF(O258&lt;&gt;"","📦 Entregado",IF(Q258="No","↩️ No aceptado",IF(N258&lt;&gt;"","✅ Listo para recoger",IF(Q258="Esperando","💬 Esperando su sí",IF(AND(L258&lt;&gt;"",TODAY()&gt;N(L258)),"🐢 Retrasado",IF(M258&lt;&gt;"","🔧 En marcha","📥 En cola"))))))))</f>
        <v/>
      </c>
      <c r="K258" s="51" t="str">
        <f aca="true">IF(OR(L258="",J258="",J258="✖️ Anulado",J258="↩️ No aceptado"),"",IF(N258&lt;&gt;"",IF(N258&gt;L258,N258-L258,""),IF(O258&lt;&gt;"",IF(O258&gt;L258,O258-L258,""),IF(TODAY()&gt;L258,TODAY()-L258,""))))</f>
        <v/>
      </c>
      <c r="L258" s="48"/>
      <c r="M258" s="48"/>
      <c r="N258" s="48"/>
      <c r="O258" s="48"/>
      <c r="P258" s="52"/>
      <c r="Q258" s="53"/>
      <c r="R258" s="52"/>
      <c r="S258" s="52"/>
      <c r="T258" s="48"/>
      <c r="U258" s="54" t="str">
        <f aca="false">IF(OR(J258="",J258="✖️ Anulado",J258="↩️ No aceptado",AND(T258&lt;&gt;"",T258&lt;&gt;"No")),"",IF(IF(R258&lt;&gt;"",N(R258),N(P258))-N(S258)&gt;0,IF(R258&lt;&gt;"",N(R258),N(P258))-N(S258),""))</f>
        <v/>
      </c>
      <c r="V258" s="53"/>
      <c r="W258" s="49"/>
    </row>
    <row r="259" customFormat="false" ht="21" hidden="false" customHeight="true" outlineLevel="0" collapsed="false">
      <c r="A259" s="38" t="n">
        <v>255</v>
      </c>
      <c r="B259" s="47"/>
      <c r="C259" s="48"/>
      <c r="D259" s="49"/>
      <c r="E259" s="47"/>
      <c r="F259" s="49"/>
      <c r="G259" s="49"/>
      <c r="H259" s="49"/>
      <c r="I259" s="49"/>
      <c r="J259" s="50" t="str">
        <f aca="true">IF(AND(B259="",D259="",F259=""),"",IF(V259="Sí","✖️ Anulado",IF(O259&lt;&gt;"","📦 Entregado",IF(Q259="No","↩️ No aceptado",IF(N259&lt;&gt;"","✅ Listo para recoger",IF(Q259="Esperando","💬 Esperando su sí",IF(AND(L259&lt;&gt;"",TODAY()&gt;N(L259)),"🐢 Retrasado",IF(M259&lt;&gt;"","🔧 En marcha","📥 En cola"))))))))</f>
        <v/>
      </c>
      <c r="K259" s="51" t="str">
        <f aca="true">IF(OR(L259="",J259="",J259="✖️ Anulado",J259="↩️ No aceptado"),"",IF(N259&lt;&gt;"",IF(N259&gt;L259,N259-L259,""),IF(O259&lt;&gt;"",IF(O259&gt;L259,O259-L259,""),IF(TODAY()&gt;L259,TODAY()-L259,""))))</f>
        <v/>
      </c>
      <c r="L259" s="48"/>
      <c r="M259" s="48"/>
      <c r="N259" s="48"/>
      <c r="O259" s="48"/>
      <c r="P259" s="52"/>
      <c r="Q259" s="53"/>
      <c r="R259" s="52"/>
      <c r="S259" s="52"/>
      <c r="T259" s="48"/>
      <c r="U259" s="54" t="str">
        <f aca="false">IF(OR(J259="",J259="✖️ Anulado",J259="↩️ No aceptado",AND(T259&lt;&gt;"",T259&lt;&gt;"No")),"",IF(IF(R259&lt;&gt;"",N(R259),N(P259))-N(S259)&gt;0,IF(R259&lt;&gt;"",N(R259),N(P259))-N(S259),""))</f>
        <v/>
      </c>
      <c r="V259" s="53"/>
      <c r="W259" s="49"/>
    </row>
    <row r="260" customFormat="false" ht="21" hidden="false" customHeight="true" outlineLevel="0" collapsed="false">
      <c r="A260" s="38" t="n">
        <v>256</v>
      </c>
      <c r="B260" s="47"/>
      <c r="C260" s="48"/>
      <c r="D260" s="49"/>
      <c r="E260" s="47"/>
      <c r="F260" s="49"/>
      <c r="G260" s="49"/>
      <c r="H260" s="49"/>
      <c r="I260" s="49"/>
      <c r="J260" s="50" t="str">
        <f aca="true">IF(AND(B260="",D260="",F260=""),"",IF(V260="Sí","✖️ Anulado",IF(O260&lt;&gt;"","📦 Entregado",IF(Q260="No","↩️ No aceptado",IF(N260&lt;&gt;"","✅ Listo para recoger",IF(Q260="Esperando","💬 Esperando su sí",IF(AND(L260&lt;&gt;"",TODAY()&gt;N(L260)),"🐢 Retrasado",IF(M260&lt;&gt;"","🔧 En marcha","📥 En cola"))))))))</f>
        <v/>
      </c>
      <c r="K260" s="51" t="str">
        <f aca="true">IF(OR(L260="",J260="",J260="✖️ Anulado",J260="↩️ No aceptado"),"",IF(N260&lt;&gt;"",IF(N260&gt;L260,N260-L260,""),IF(O260&lt;&gt;"",IF(O260&gt;L260,O260-L260,""),IF(TODAY()&gt;L260,TODAY()-L260,""))))</f>
        <v/>
      </c>
      <c r="L260" s="48"/>
      <c r="M260" s="48"/>
      <c r="N260" s="48"/>
      <c r="O260" s="48"/>
      <c r="P260" s="52"/>
      <c r="Q260" s="53"/>
      <c r="R260" s="52"/>
      <c r="S260" s="52"/>
      <c r="T260" s="48"/>
      <c r="U260" s="54" t="str">
        <f aca="false">IF(OR(J260="",J260="✖️ Anulado",J260="↩️ No aceptado",AND(T260&lt;&gt;"",T260&lt;&gt;"No")),"",IF(IF(R260&lt;&gt;"",N(R260),N(P260))-N(S260)&gt;0,IF(R260&lt;&gt;"",N(R260),N(P260))-N(S260),""))</f>
        <v/>
      </c>
      <c r="V260" s="53"/>
      <c r="W260" s="49"/>
    </row>
    <row r="261" customFormat="false" ht="21" hidden="false" customHeight="true" outlineLevel="0" collapsed="false">
      <c r="A261" s="38" t="n">
        <v>257</v>
      </c>
      <c r="B261" s="47"/>
      <c r="C261" s="48"/>
      <c r="D261" s="49"/>
      <c r="E261" s="47"/>
      <c r="F261" s="49"/>
      <c r="G261" s="49"/>
      <c r="H261" s="49"/>
      <c r="I261" s="49"/>
      <c r="J261" s="50" t="str">
        <f aca="true">IF(AND(B261="",D261="",F261=""),"",IF(V261="Sí","✖️ Anulado",IF(O261&lt;&gt;"","📦 Entregado",IF(Q261="No","↩️ No aceptado",IF(N261&lt;&gt;"","✅ Listo para recoger",IF(Q261="Esperando","💬 Esperando su sí",IF(AND(L261&lt;&gt;"",TODAY()&gt;N(L261)),"🐢 Retrasado",IF(M261&lt;&gt;"","🔧 En marcha","📥 En cola"))))))))</f>
        <v/>
      </c>
      <c r="K261" s="51" t="str">
        <f aca="true">IF(OR(L261="",J261="",J261="✖️ Anulado",J261="↩️ No aceptado"),"",IF(N261&lt;&gt;"",IF(N261&gt;L261,N261-L261,""),IF(O261&lt;&gt;"",IF(O261&gt;L261,O261-L261,""),IF(TODAY()&gt;L261,TODAY()-L261,""))))</f>
        <v/>
      </c>
      <c r="L261" s="48"/>
      <c r="M261" s="48"/>
      <c r="N261" s="48"/>
      <c r="O261" s="48"/>
      <c r="P261" s="52"/>
      <c r="Q261" s="53"/>
      <c r="R261" s="52"/>
      <c r="S261" s="52"/>
      <c r="T261" s="48"/>
      <c r="U261" s="54" t="str">
        <f aca="false">IF(OR(J261="",J261="✖️ Anulado",J261="↩️ No aceptado",AND(T261&lt;&gt;"",T261&lt;&gt;"No")),"",IF(IF(R261&lt;&gt;"",N(R261),N(P261))-N(S261)&gt;0,IF(R261&lt;&gt;"",N(R261),N(P261))-N(S261),""))</f>
        <v/>
      </c>
      <c r="V261" s="53"/>
      <c r="W261" s="49"/>
    </row>
    <row r="262" customFormat="false" ht="21" hidden="false" customHeight="true" outlineLevel="0" collapsed="false">
      <c r="A262" s="38" t="n">
        <v>258</v>
      </c>
      <c r="B262" s="47"/>
      <c r="C262" s="48"/>
      <c r="D262" s="49"/>
      <c r="E262" s="47"/>
      <c r="F262" s="49"/>
      <c r="G262" s="49"/>
      <c r="H262" s="49"/>
      <c r="I262" s="49"/>
      <c r="J262" s="50" t="str">
        <f aca="true">IF(AND(B262="",D262="",F262=""),"",IF(V262="Sí","✖️ Anulado",IF(O262&lt;&gt;"","📦 Entregado",IF(Q262="No","↩️ No aceptado",IF(N262&lt;&gt;"","✅ Listo para recoger",IF(Q262="Esperando","💬 Esperando su sí",IF(AND(L262&lt;&gt;"",TODAY()&gt;N(L262)),"🐢 Retrasado",IF(M262&lt;&gt;"","🔧 En marcha","📥 En cola"))))))))</f>
        <v/>
      </c>
      <c r="K262" s="51" t="str">
        <f aca="true">IF(OR(L262="",J262="",J262="✖️ Anulado",J262="↩️ No aceptado"),"",IF(N262&lt;&gt;"",IF(N262&gt;L262,N262-L262,""),IF(O262&lt;&gt;"",IF(O262&gt;L262,O262-L262,""),IF(TODAY()&gt;L262,TODAY()-L262,""))))</f>
        <v/>
      </c>
      <c r="L262" s="48"/>
      <c r="M262" s="48"/>
      <c r="N262" s="48"/>
      <c r="O262" s="48"/>
      <c r="P262" s="52"/>
      <c r="Q262" s="53"/>
      <c r="R262" s="52"/>
      <c r="S262" s="52"/>
      <c r="T262" s="48"/>
      <c r="U262" s="54" t="str">
        <f aca="false">IF(OR(J262="",J262="✖️ Anulado",J262="↩️ No aceptado",AND(T262&lt;&gt;"",T262&lt;&gt;"No")),"",IF(IF(R262&lt;&gt;"",N(R262),N(P262))-N(S262)&gt;0,IF(R262&lt;&gt;"",N(R262),N(P262))-N(S262),""))</f>
        <v/>
      </c>
      <c r="V262" s="53"/>
      <c r="W262" s="49"/>
    </row>
    <row r="263" customFormat="false" ht="21" hidden="false" customHeight="true" outlineLevel="0" collapsed="false">
      <c r="A263" s="38" t="n">
        <v>259</v>
      </c>
      <c r="B263" s="47"/>
      <c r="C263" s="48"/>
      <c r="D263" s="49"/>
      <c r="E263" s="47"/>
      <c r="F263" s="49"/>
      <c r="G263" s="49"/>
      <c r="H263" s="49"/>
      <c r="I263" s="49"/>
      <c r="J263" s="50" t="str">
        <f aca="true">IF(AND(B263="",D263="",F263=""),"",IF(V263="Sí","✖️ Anulado",IF(O263&lt;&gt;"","📦 Entregado",IF(Q263="No","↩️ No aceptado",IF(N263&lt;&gt;"","✅ Listo para recoger",IF(Q263="Esperando","💬 Esperando su sí",IF(AND(L263&lt;&gt;"",TODAY()&gt;N(L263)),"🐢 Retrasado",IF(M263&lt;&gt;"","🔧 En marcha","📥 En cola"))))))))</f>
        <v/>
      </c>
      <c r="K263" s="51" t="str">
        <f aca="true">IF(OR(L263="",J263="",J263="✖️ Anulado",J263="↩️ No aceptado"),"",IF(N263&lt;&gt;"",IF(N263&gt;L263,N263-L263,""),IF(O263&lt;&gt;"",IF(O263&gt;L263,O263-L263,""),IF(TODAY()&gt;L263,TODAY()-L263,""))))</f>
        <v/>
      </c>
      <c r="L263" s="48"/>
      <c r="M263" s="48"/>
      <c r="N263" s="48"/>
      <c r="O263" s="48"/>
      <c r="P263" s="52"/>
      <c r="Q263" s="53"/>
      <c r="R263" s="52"/>
      <c r="S263" s="52"/>
      <c r="T263" s="48"/>
      <c r="U263" s="54" t="str">
        <f aca="false">IF(OR(J263="",J263="✖️ Anulado",J263="↩️ No aceptado",AND(T263&lt;&gt;"",T263&lt;&gt;"No")),"",IF(IF(R263&lt;&gt;"",N(R263),N(P263))-N(S263)&gt;0,IF(R263&lt;&gt;"",N(R263),N(P263))-N(S263),""))</f>
        <v/>
      </c>
      <c r="V263" s="53"/>
      <c r="W263" s="49"/>
    </row>
    <row r="264" customFormat="false" ht="21" hidden="false" customHeight="true" outlineLevel="0" collapsed="false">
      <c r="A264" s="38" t="n">
        <v>260</v>
      </c>
      <c r="B264" s="47"/>
      <c r="C264" s="48"/>
      <c r="D264" s="49"/>
      <c r="E264" s="47"/>
      <c r="F264" s="49"/>
      <c r="G264" s="49"/>
      <c r="H264" s="49"/>
      <c r="I264" s="49"/>
      <c r="J264" s="50" t="str">
        <f aca="true">IF(AND(B264="",D264="",F264=""),"",IF(V264="Sí","✖️ Anulado",IF(O264&lt;&gt;"","📦 Entregado",IF(Q264="No","↩️ No aceptado",IF(N264&lt;&gt;"","✅ Listo para recoger",IF(Q264="Esperando","💬 Esperando su sí",IF(AND(L264&lt;&gt;"",TODAY()&gt;N(L264)),"🐢 Retrasado",IF(M264&lt;&gt;"","🔧 En marcha","📥 En cola"))))))))</f>
        <v/>
      </c>
      <c r="K264" s="51" t="str">
        <f aca="true">IF(OR(L264="",J264="",J264="✖️ Anulado",J264="↩️ No aceptado"),"",IF(N264&lt;&gt;"",IF(N264&gt;L264,N264-L264,""),IF(O264&lt;&gt;"",IF(O264&gt;L264,O264-L264,""),IF(TODAY()&gt;L264,TODAY()-L264,""))))</f>
        <v/>
      </c>
      <c r="L264" s="48"/>
      <c r="M264" s="48"/>
      <c r="N264" s="48"/>
      <c r="O264" s="48"/>
      <c r="P264" s="52"/>
      <c r="Q264" s="53"/>
      <c r="R264" s="52"/>
      <c r="S264" s="52"/>
      <c r="T264" s="48"/>
      <c r="U264" s="54" t="str">
        <f aca="false">IF(OR(J264="",J264="✖️ Anulado",J264="↩️ No aceptado",AND(T264&lt;&gt;"",T264&lt;&gt;"No")),"",IF(IF(R264&lt;&gt;"",N(R264),N(P264))-N(S264)&gt;0,IF(R264&lt;&gt;"",N(R264),N(P264))-N(S264),""))</f>
        <v/>
      </c>
      <c r="V264" s="53"/>
      <c r="W264" s="49"/>
    </row>
    <row r="265" customFormat="false" ht="21" hidden="false" customHeight="true" outlineLevel="0" collapsed="false">
      <c r="A265" s="38" t="n">
        <v>261</v>
      </c>
      <c r="B265" s="47"/>
      <c r="C265" s="48"/>
      <c r="D265" s="49"/>
      <c r="E265" s="47"/>
      <c r="F265" s="49"/>
      <c r="G265" s="49"/>
      <c r="H265" s="49"/>
      <c r="I265" s="49"/>
      <c r="J265" s="50" t="str">
        <f aca="true">IF(AND(B265="",D265="",F265=""),"",IF(V265="Sí","✖️ Anulado",IF(O265&lt;&gt;"","📦 Entregado",IF(Q265="No","↩️ No aceptado",IF(N265&lt;&gt;"","✅ Listo para recoger",IF(Q265="Esperando","💬 Esperando su sí",IF(AND(L265&lt;&gt;"",TODAY()&gt;N(L265)),"🐢 Retrasado",IF(M265&lt;&gt;"","🔧 En marcha","📥 En cola"))))))))</f>
        <v/>
      </c>
      <c r="K265" s="51" t="str">
        <f aca="true">IF(OR(L265="",J265="",J265="✖️ Anulado",J265="↩️ No aceptado"),"",IF(N265&lt;&gt;"",IF(N265&gt;L265,N265-L265,""),IF(O265&lt;&gt;"",IF(O265&gt;L265,O265-L265,""),IF(TODAY()&gt;L265,TODAY()-L265,""))))</f>
        <v/>
      </c>
      <c r="L265" s="48"/>
      <c r="M265" s="48"/>
      <c r="N265" s="48"/>
      <c r="O265" s="48"/>
      <c r="P265" s="52"/>
      <c r="Q265" s="53"/>
      <c r="R265" s="52"/>
      <c r="S265" s="52"/>
      <c r="T265" s="48"/>
      <c r="U265" s="54" t="str">
        <f aca="false">IF(OR(J265="",J265="✖️ Anulado",J265="↩️ No aceptado",AND(T265&lt;&gt;"",T265&lt;&gt;"No")),"",IF(IF(R265&lt;&gt;"",N(R265),N(P265))-N(S265)&gt;0,IF(R265&lt;&gt;"",N(R265),N(P265))-N(S265),""))</f>
        <v/>
      </c>
      <c r="V265" s="53"/>
      <c r="W265" s="49"/>
    </row>
    <row r="266" customFormat="false" ht="21" hidden="false" customHeight="true" outlineLevel="0" collapsed="false">
      <c r="A266" s="38" t="n">
        <v>262</v>
      </c>
      <c r="B266" s="47"/>
      <c r="C266" s="48"/>
      <c r="D266" s="49"/>
      <c r="E266" s="47"/>
      <c r="F266" s="49"/>
      <c r="G266" s="49"/>
      <c r="H266" s="49"/>
      <c r="I266" s="49"/>
      <c r="J266" s="50" t="str">
        <f aca="true">IF(AND(B266="",D266="",F266=""),"",IF(V266="Sí","✖️ Anulado",IF(O266&lt;&gt;"","📦 Entregado",IF(Q266="No","↩️ No aceptado",IF(N266&lt;&gt;"","✅ Listo para recoger",IF(Q266="Esperando","💬 Esperando su sí",IF(AND(L266&lt;&gt;"",TODAY()&gt;N(L266)),"🐢 Retrasado",IF(M266&lt;&gt;"","🔧 En marcha","📥 En cola"))))))))</f>
        <v/>
      </c>
      <c r="K266" s="51" t="str">
        <f aca="true">IF(OR(L266="",J266="",J266="✖️ Anulado",J266="↩️ No aceptado"),"",IF(N266&lt;&gt;"",IF(N266&gt;L266,N266-L266,""),IF(O266&lt;&gt;"",IF(O266&gt;L266,O266-L266,""),IF(TODAY()&gt;L266,TODAY()-L266,""))))</f>
        <v/>
      </c>
      <c r="L266" s="48"/>
      <c r="M266" s="48"/>
      <c r="N266" s="48"/>
      <c r="O266" s="48"/>
      <c r="P266" s="52"/>
      <c r="Q266" s="53"/>
      <c r="R266" s="52"/>
      <c r="S266" s="52"/>
      <c r="T266" s="48"/>
      <c r="U266" s="54" t="str">
        <f aca="false">IF(OR(J266="",J266="✖️ Anulado",J266="↩️ No aceptado",AND(T266&lt;&gt;"",T266&lt;&gt;"No")),"",IF(IF(R266&lt;&gt;"",N(R266),N(P266))-N(S266)&gt;0,IF(R266&lt;&gt;"",N(R266),N(P266))-N(S266),""))</f>
        <v/>
      </c>
      <c r="V266" s="53"/>
      <c r="W266" s="49"/>
    </row>
    <row r="267" customFormat="false" ht="21" hidden="false" customHeight="true" outlineLevel="0" collapsed="false">
      <c r="A267" s="38" t="n">
        <v>263</v>
      </c>
      <c r="B267" s="47"/>
      <c r="C267" s="48"/>
      <c r="D267" s="49"/>
      <c r="E267" s="47"/>
      <c r="F267" s="49"/>
      <c r="G267" s="49"/>
      <c r="H267" s="49"/>
      <c r="I267" s="49"/>
      <c r="J267" s="50" t="str">
        <f aca="true">IF(AND(B267="",D267="",F267=""),"",IF(V267="Sí","✖️ Anulado",IF(O267&lt;&gt;"","📦 Entregado",IF(Q267="No","↩️ No aceptado",IF(N267&lt;&gt;"","✅ Listo para recoger",IF(Q267="Esperando","💬 Esperando su sí",IF(AND(L267&lt;&gt;"",TODAY()&gt;N(L267)),"🐢 Retrasado",IF(M267&lt;&gt;"","🔧 En marcha","📥 En cola"))))))))</f>
        <v/>
      </c>
      <c r="K267" s="51" t="str">
        <f aca="true">IF(OR(L267="",J267="",J267="✖️ Anulado",J267="↩️ No aceptado"),"",IF(N267&lt;&gt;"",IF(N267&gt;L267,N267-L267,""),IF(O267&lt;&gt;"",IF(O267&gt;L267,O267-L267,""),IF(TODAY()&gt;L267,TODAY()-L267,""))))</f>
        <v/>
      </c>
      <c r="L267" s="48"/>
      <c r="M267" s="48"/>
      <c r="N267" s="48"/>
      <c r="O267" s="48"/>
      <c r="P267" s="52"/>
      <c r="Q267" s="53"/>
      <c r="R267" s="52"/>
      <c r="S267" s="52"/>
      <c r="T267" s="48"/>
      <c r="U267" s="54" t="str">
        <f aca="false">IF(OR(J267="",J267="✖️ Anulado",J267="↩️ No aceptado",AND(T267&lt;&gt;"",T267&lt;&gt;"No")),"",IF(IF(R267&lt;&gt;"",N(R267),N(P267))-N(S267)&gt;0,IF(R267&lt;&gt;"",N(R267),N(P267))-N(S267),""))</f>
        <v/>
      </c>
      <c r="V267" s="53"/>
      <c r="W267" s="49"/>
    </row>
    <row r="268" customFormat="false" ht="21" hidden="false" customHeight="true" outlineLevel="0" collapsed="false">
      <c r="A268" s="38" t="n">
        <v>264</v>
      </c>
      <c r="B268" s="47"/>
      <c r="C268" s="48"/>
      <c r="D268" s="49"/>
      <c r="E268" s="47"/>
      <c r="F268" s="49"/>
      <c r="G268" s="49"/>
      <c r="H268" s="49"/>
      <c r="I268" s="49"/>
      <c r="J268" s="50" t="str">
        <f aca="true">IF(AND(B268="",D268="",F268=""),"",IF(V268="Sí","✖️ Anulado",IF(O268&lt;&gt;"","📦 Entregado",IF(Q268="No","↩️ No aceptado",IF(N268&lt;&gt;"","✅ Listo para recoger",IF(Q268="Esperando","💬 Esperando su sí",IF(AND(L268&lt;&gt;"",TODAY()&gt;N(L268)),"🐢 Retrasado",IF(M268&lt;&gt;"","🔧 En marcha","📥 En cola"))))))))</f>
        <v/>
      </c>
      <c r="K268" s="51" t="str">
        <f aca="true">IF(OR(L268="",J268="",J268="✖️ Anulado",J268="↩️ No aceptado"),"",IF(N268&lt;&gt;"",IF(N268&gt;L268,N268-L268,""),IF(O268&lt;&gt;"",IF(O268&gt;L268,O268-L268,""),IF(TODAY()&gt;L268,TODAY()-L268,""))))</f>
        <v/>
      </c>
      <c r="L268" s="48"/>
      <c r="M268" s="48"/>
      <c r="N268" s="48"/>
      <c r="O268" s="48"/>
      <c r="P268" s="52"/>
      <c r="Q268" s="53"/>
      <c r="R268" s="52"/>
      <c r="S268" s="52"/>
      <c r="T268" s="48"/>
      <c r="U268" s="54" t="str">
        <f aca="false">IF(OR(J268="",J268="✖️ Anulado",J268="↩️ No aceptado",AND(T268&lt;&gt;"",T268&lt;&gt;"No")),"",IF(IF(R268&lt;&gt;"",N(R268),N(P268))-N(S268)&gt;0,IF(R268&lt;&gt;"",N(R268),N(P268))-N(S268),""))</f>
        <v/>
      </c>
      <c r="V268" s="53"/>
      <c r="W268" s="49"/>
    </row>
    <row r="269" customFormat="false" ht="21" hidden="false" customHeight="true" outlineLevel="0" collapsed="false">
      <c r="A269" s="38" t="n">
        <v>265</v>
      </c>
      <c r="B269" s="47"/>
      <c r="C269" s="48"/>
      <c r="D269" s="49"/>
      <c r="E269" s="47"/>
      <c r="F269" s="49"/>
      <c r="G269" s="49"/>
      <c r="H269" s="49"/>
      <c r="I269" s="49"/>
      <c r="J269" s="50" t="str">
        <f aca="true">IF(AND(B269="",D269="",F269=""),"",IF(V269="Sí","✖️ Anulado",IF(O269&lt;&gt;"","📦 Entregado",IF(Q269="No","↩️ No aceptado",IF(N269&lt;&gt;"","✅ Listo para recoger",IF(Q269="Esperando","💬 Esperando su sí",IF(AND(L269&lt;&gt;"",TODAY()&gt;N(L269)),"🐢 Retrasado",IF(M269&lt;&gt;"","🔧 En marcha","📥 En cola"))))))))</f>
        <v/>
      </c>
      <c r="K269" s="51" t="str">
        <f aca="true">IF(OR(L269="",J269="",J269="✖️ Anulado",J269="↩️ No aceptado"),"",IF(N269&lt;&gt;"",IF(N269&gt;L269,N269-L269,""),IF(O269&lt;&gt;"",IF(O269&gt;L269,O269-L269,""),IF(TODAY()&gt;L269,TODAY()-L269,""))))</f>
        <v/>
      </c>
      <c r="L269" s="48"/>
      <c r="M269" s="48"/>
      <c r="N269" s="48"/>
      <c r="O269" s="48"/>
      <c r="P269" s="52"/>
      <c r="Q269" s="53"/>
      <c r="R269" s="52"/>
      <c r="S269" s="52"/>
      <c r="T269" s="48"/>
      <c r="U269" s="54" t="str">
        <f aca="false">IF(OR(J269="",J269="✖️ Anulado",J269="↩️ No aceptado",AND(T269&lt;&gt;"",T269&lt;&gt;"No")),"",IF(IF(R269&lt;&gt;"",N(R269),N(P269))-N(S269)&gt;0,IF(R269&lt;&gt;"",N(R269),N(P269))-N(S269),""))</f>
        <v/>
      </c>
      <c r="V269" s="53"/>
      <c r="W269" s="49"/>
    </row>
    <row r="270" customFormat="false" ht="21" hidden="false" customHeight="true" outlineLevel="0" collapsed="false">
      <c r="A270" s="38" t="n">
        <v>266</v>
      </c>
      <c r="B270" s="47"/>
      <c r="C270" s="48"/>
      <c r="D270" s="49"/>
      <c r="E270" s="47"/>
      <c r="F270" s="49"/>
      <c r="G270" s="49"/>
      <c r="H270" s="49"/>
      <c r="I270" s="49"/>
      <c r="J270" s="50" t="str">
        <f aca="true">IF(AND(B270="",D270="",F270=""),"",IF(V270="Sí","✖️ Anulado",IF(O270&lt;&gt;"","📦 Entregado",IF(Q270="No","↩️ No aceptado",IF(N270&lt;&gt;"","✅ Listo para recoger",IF(Q270="Esperando","💬 Esperando su sí",IF(AND(L270&lt;&gt;"",TODAY()&gt;N(L270)),"🐢 Retrasado",IF(M270&lt;&gt;"","🔧 En marcha","📥 En cola"))))))))</f>
        <v/>
      </c>
      <c r="K270" s="51" t="str">
        <f aca="true">IF(OR(L270="",J270="",J270="✖️ Anulado",J270="↩️ No aceptado"),"",IF(N270&lt;&gt;"",IF(N270&gt;L270,N270-L270,""),IF(O270&lt;&gt;"",IF(O270&gt;L270,O270-L270,""),IF(TODAY()&gt;L270,TODAY()-L270,""))))</f>
        <v/>
      </c>
      <c r="L270" s="48"/>
      <c r="M270" s="48"/>
      <c r="N270" s="48"/>
      <c r="O270" s="48"/>
      <c r="P270" s="52"/>
      <c r="Q270" s="53"/>
      <c r="R270" s="52"/>
      <c r="S270" s="52"/>
      <c r="T270" s="48"/>
      <c r="U270" s="54" t="str">
        <f aca="false">IF(OR(J270="",J270="✖️ Anulado",J270="↩️ No aceptado",AND(T270&lt;&gt;"",T270&lt;&gt;"No")),"",IF(IF(R270&lt;&gt;"",N(R270),N(P270))-N(S270)&gt;0,IF(R270&lt;&gt;"",N(R270),N(P270))-N(S270),""))</f>
        <v/>
      </c>
      <c r="V270" s="53"/>
      <c r="W270" s="49"/>
    </row>
    <row r="271" customFormat="false" ht="21" hidden="false" customHeight="true" outlineLevel="0" collapsed="false">
      <c r="A271" s="38" t="n">
        <v>267</v>
      </c>
      <c r="B271" s="47"/>
      <c r="C271" s="48"/>
      <c r="D271" s="49"/>
      <c r="E271" s="47"/>
      <c r="F271" s="49"/>
      <c r="G271" s="49"/>
      <c r="H271" s="49"/>
      <c r="I271" s="49"/>
      <c r="J271" s="50" t="str">
        <f aca="true">IF(AND(B271="",D271="",F271=""),"",IF(V271="Sí","✖️ Anulado",IF(O271&lt;&gt;"","📦 Entregado",IF(Q271="No","↩️ No aceptado",IF(N271&lt;&gt;"","✅ Listo para recoger",IF(Q271="Esperando","💬 Esperando su sí",IF(AND(L271&lt;&gt;"",TODAY()&gt;N(L271)),"🐢 Retrasado",IF(M271&lt;&gt;"","🔧 En marcha","📥 En cola"))))))))</f>
        <v/>
      </c>
      <c r="K271" s="51" t="str">
        <f aca="true">IF(OR(L271="",J271="",J271="✖️ Anulado",J271="↩️ No aceptado"),"",IF(N271&lt;&gt;"",IF(N271&gt;L271,N271-L271,""),IF(O271&lt;&gt;"",IF(O271&gt;L271,O271-L271,""),IF(TODAY()&gt;L271,TODAY()-L271,""))))</f>
        <v/>
      </c>
      <c r="L271" s="48"/>
      <c r="M271" s="48"/>
      <c r="N271" s="48"/>
      <c r="O271" s="48"/>
      <c r="P271" s="52"/>
      <c r="Q271" s="53"/>
      <c r="R271" s="52"/>
      <c r="S271" s="52"/>
      <c r="T271" s="48"/>
      <c r="U271" s="54" t="str">
        <f aca="false">IF(OR(J271="",J271="✖️ Anulado",J271="↩️ No aceptado",AND(T271&lt;&gt;"",T271&lt;&gt;"No")),"",IF(IF(R271&lt;&gt;"",N(R271),N(P271))-N(S271)&gt;0,IF(R271&lt;&gt;"",N(R271),N(P271))-N(S271),""))</f>
        <v/>
      </c>
      <c r="V271" s="53"/>
      <c r="W271" s="49"/>
    </row>
    <row r="272" customFormat="false" ht="21" hidden="false" customHeight="true" outlineLevel="0" collapsed="false">
      <c r="A272" s="38" t="n">
        <v>268</v>
      </c>
      <c r="B272" s="47"/>
      <c r="C272" s="48"/>
      <c r="D272" s="49"/>
      <c r="E272" s="47"/>
      <c r="F272" s="49"/>
      <c r="G272" s="49"/>
      <c r="H272" s="49"/>
      <c r="I272" s="49"/>
      <c r="J272" s="50" t="str">
        <f aca="true">IF(AND(B272="",D272="",F272=""),"",IF(V272="Sí","✖️ Anulado",IF(O272&lt;&gt;"","📦 Entregado",IF(Q272="No","↩️ No aceptado",IF(N272&lt;&gt;"","✅ Listo para recoger",IF(Q272="Esperando","💬 Esperando su sí",IF(AND(L272&lt;&gt;"",TODAY()&gt;N(L272)),"🐢 Retrasado",IF(M272&lt;&gt;"","🔧 En marcha","📥 En cola"))))))))</f>
        <v/>
      </c>
      <c r="K272" s="51" t="str">
        <f aca="true">IF(OR(L272="",J272="",J272="✖️ Anulado",J272="↩️ No aceptado"),"",IF(N272&lt;&gt;"",IF(N272&gt;L272,N272-L272,""),IF(O272&lt;&gt;"",IF(O272&gt;L272,O272-L272,""),IF(TODAY()&gt;L272,TODAY()-L272,""))))</f>
        <v/>
      </c>
      <c r="L272" s="48"/>
      <c r="M272" s="48"/>
      <c r="N272" s="48"/>
      <c r="O272" s="48"/>
      <c r="P272" s="52"/>
      <c r="Q272" s="53"/>
      <c r="R272" s="52"/>
      <c r="S272" s="52"/>
      <c r="T272" s="48"/>
      <c r="U272" s="54" t="str">
        <f aca="false">IF(OR(J272="",J272="✖️ Anulado",J272="↩️ No aceptado",AND(T272&lt;&gt;"",T272&lt;&gt;"No")),"",IF(IF(R272&lt;&gt;"",N(R272),N(P272))-N(S272)&gt;0,IF(R272&lt;&gt;"",N(R272),N(P272))-N(S272),""))</f>
        <v/>
      </c>
      <c r="V272" s="53"/>
      <c r="W272" s="49"/>
    </row>
    <row r="273" customFormat="false" ht="21" hidden="false" customHeight="true" outlineLevel="0" collapsed="false">
      <c r="A273" s="38" t="n">
        <v>269</v>
      </c>
      <c r="B273" s="47"/>
      <c r="C273" s="48"/>
      <c r="D273" s="49"/>
      <c r="E273" s="47"/>
      <c r="F273" s="49"/>
      <c r="G273" s="49"/>
      <c r="H273" s="49"/>
      <c r="I273" s="49"/>
      <c r="J273" s="50" t="str">
        <f aca="true">IF(AND(B273="",D273="",F273=""),"",IF(V273="Sí","✖️ Anulado",IF(O273&lt;&gt;"","📦 Entregado",IF(Q273="No","↩️ No aceptado",IF(N273&lt;&gt;"","✅ Listo para recoger",IF(Q273="Esperando","💬 Esperando su sí",IF(AND(L273&lt;&gt;"",TODAY()&gt;N(L273)),"🐢 Retrasado",IF(M273&lt;&gt;"","🔧 En marcha","📥 En cola"))))))))</f>
        <v/>
      </c>
      <c r="K273" s="51" t="str">
        <f aca="true">IF(OR(L273="",J273="",J273="✖️ Anulado",J273="↩️ No aceptado"),"",IF(N273&lt;&gt;"",IF(N273&gt;L273,N273-L273,""),IF(O273&lt;&gt;"",IF(O273&gt;L273,O273-L273,""),IF(TODAY()&gt;L273,TODAY()-L273,""))))</f>
        <v/>
      </c>
      <c r="L273" s="48"/>
      <c r="M273" s="48"/>
      <c r="N273" s="48"/>
      <c r="O273" s="48"/>
      <c r="P273" s="52"/>
      <c r="Q273" s="53"/>
      <c r="R273" s="52"/>
      <c r="S273" s="52"/>
      <c r="T273" s="48"/>
      <c r="U273" s="54" t="str">
        <f aca="false">IF(OR(J273="",J273="✖️ Anulado",J273="↩️ No aceptado",AND(T273&lt;&gt;"",T273&lt;&gt;"No")),"",IF(IF(R273&lt;&gt;"",N(R273),N(P273))-N(S273)&gt;0,IF(R273&lt;&gt;"",N(R273),N(P273))-N(S273),""))</f>
        <v/>
      </c>
      <c r="V273" s="53"/>
      <c r="W273" s="49"/>
    </row>
    <row r="274" customFormat="false" ht="21" hidden="false" customHeight="true" outlineLevel="0" collapsed="false">
      <c r="A274" s="38" t="n">
        <v>270</v>
      </c>
      <c r="B274" s="47"/>
      <c r="C274" s="48"/>
      <c r="D274" s="49"/>
      <c r="E274" s="47"/>
      <c r="F274" s="49"/>
      <c r="G274" s="49"/>
      <c r="H274" s="49"/>
      <c r="I274" s="49"/>
      <c r="J274" s="50" t="str">
        <f aca="true">IF(AND(B274="",D274="",F274=""),"",IF(V274="Sí","✖️ Anulado",IF(O274&lt;&gt;"","📦 Entregado",IF(Q274="No","↩️ No aceptado",IF(N274&lt;&gt;"","✅ Listo para recoger",IF(Q274="Esperando","💬 Esperando su sí",IF(AND(L274&lt;&gt;"",TODAY()&gt;N(L274)),"🐢 Retrasado",IF(M274&lt;&gt;"","🔧 En marcha","📥 En cola"))))))))</f>
        <v/>
      </c>
      <c r="K274" s="51" t="str">
        <f aca="true">IF(OR(L274="",J274="",J274="✖️ Anulado",J274="↩️ No aceptado"),"",IF(N274&lt;&gt;"",IF(N274&gt;L274,N274-L274,""),IF(O274&lt;&gt;"",IF(O274&gt;L274,O274-L274,""),IF(TODAY()&gt;L274,TODAY()-L274,""))))</f>
        <v/>
      </c>
      <c r="L274" s="48"/>
      <c r="M274" s="48"/>
      <c r="N274" s="48"/>
      <c r="O274" s="48"/>
      <c r="P274" s="52"/>
      <c r="Q274" s="53"/>
      <c r="R274" s="52"/>
      <c r="S274" s="52"/>
      <c r="T274" s="48"/>
      <c r="U274" s="54" t="str">
        <f aca="false">IF(OR(J274="",J274="✖️ Anulado",J274="↩️ No aceptado",AND(T274&lt;&gt;"",T274&lt;&gt;"No")),"",IF(IF(R274&lt;&gt;"",N(R274),N(P274))-N(S274)&gt;0,IF(R274&lt;&gt;"",N(R274),N(P274))-N(S274),""))</f>
        <v/>
      </c>
      <c r="V274" s="53"/>
      <c r="W274" s="49"/>
    </row>
    <row r="275" customFormat="false" ht="21" hidden="false" customHeight="true" outlineLevel="0" collapsed="false">
      <c r="A275" s="38" t="n">
        <v>271</v>
      </c>
      <c r="B275" s="47"/>
      <c r="C275" s="48"/>
      <c r="D275" s="49"/>
      <c r="E275" s="47"/>
      <c r="F275" s="49"/>
      <c r="G275" s="49"/>
      <c r="H275" s="49"/>
      <c r="I275" s="49"/>
      <c r="J275" s="50" t="str">
        <f aca="true">IF(AND(B275="",D275="",F275=""),"",IF(V275="Sí","✖️ Anulado",IF(O275&lt;&gt;"","📦 Entregado",IF(Q275="No","↩️ No aceptado",IF(N275&lt;&gt;"","✅ Listo para recoger",IF(Q275="Esperando","💬 Esperando su sí",IF(AND(L275&lt;&gt;"",TODAY()&gt;N(L275)),"🐢 Retrasado",IF(M275&lt;&gt;"","🔧 En marcha","📥 En cola"))))))))</f>
        <v/>
      </c>
      <c r="K275" s="51" t="str">
        <f aca="true">IF(OR(L275="",J275="",J275="✖️ Anulado",J275="↩️ No aceptado"),"",IF(N275&lt;&gt;"",IF(N275&gt;L275,N275-L275,""),IF(O275&lt;&gt;"",IF(O275&gt;L275,O275-L275,""),IF(TODAY()&gt;L275,TODAY()-L275,""))))</f>
        <v/>
      </c>
      <c r="L275" s="48"/>
      <c r="M275" s="48"/>
      <c r="N275" s="48"/>
      <c r="O275" s="48"/>
      <c r="P275" s="52"/>
      <c r="Q275" s="53"/>
      <c r="R275" s="52"/>
      <c r="S275" s="52"/>
      <c r="T275" s="48"/>
      <c r="U275" s="54" t="str">
        <f aca="false">IF(OR(J275="",J275="✖️ Anulado",J275="↩️ No aceptado",AND(T275&lt;&gt;"",T275&lt;&gt;"No")),"",IF(IF(R275&lt;&gt;"",N(R275),N(P275))-N(S275)&gt;0,IF(R275&lt;&gt;"",N(R275),N(P275))-N(S275),""))</f>
        <v/>
      </c>
      <c r="V275" s="53"/>
      <c r="W275" s="49"/>
    </row>
    <row r="276" customFormat="false" ht="21" hidden="false" customHeight="true" outlineLevel="0" collapsed="false">
      <c r="A276" s="38" t="n">
        <v>272</v>
      </c>
      <c r="B276" s="47"/>
      <c r="C276" s="48"/>
      <c r="D276" s="49"/>
      <c r="E276" s="47"/>
      <c r="F276" s="49"/>
      <c r="G276" s="49"/>
      <c r="H276" s="49"/>
      <c r="I276" s="49"/>
      <c r="J276" s="50" t="str">
        <f aca="true">IF(AND(B276="",D276="",F276=""),"",IF(V276="Sí","✖️ Anulado",IF(O276&lt;&gt;"","📦 Entregado",IF(Q276="No","↩️ No aceptado",IF(N276&lt;&gt;"","✅ Listo para recoger",IF(Q276="Esperando","💬 Esperando su sí",IF(AND(L276&lt;&gt;"",TODAY()&gt;N(L276)),"🐢 Retrasado",IF(M276&lt;&gt;"","🔧 En marcha","📥 En cola"))))))))</f>
        <v/>
      </c>
      <c r="K276" s="51" t="str">
        <f aca="true">IF(OR(L276="",J276="",J276="✖️ Anulado",J276="↩️ No aceptado"),"",IF(N276&lt;&gt;"",IF(N276&gt;L276,N276-L276,""),IF(O276&lt;&gt;"",IF(O276&gt;L276,O276-L276,""),IF(TODAY()&gt;L276,TODAY()-L276,""))))</f>
        <v/>
      </c>
      <c r="L276" s="48"/>
      <c r="M276" s="48"/>
      <c r="N276" s="48"/>
      <c r="O276" s="48"/>
      <c r="P276" s="52"/>
      <c r="Q276" s="53"/>
      <c r="R276" s="52"/>
      <c r="S276" s="52"/>
      <c r="T276" s="48"/>
      <c r="U276" s="54" t="str">
        <f aca="false">IF(OR(J276="",J276="✖️ Anulado",J276="↩️ No aceptado",AND(T276&lt;&gt;"",T276&lt;&gt;"No")),"",IF(IF(R276&lt;&gt;"",N(R276),N(P276))-N(S276)&gt;0,IF(R276&lt;&gt;"",N(R276),N(P276))-N(S276),""))</f>
        <v/>
      </c>
      <c r="V276" s="53"/>
      <c r="W276" s="49"/>
    </row>
    <row r="277" customFormat="false" ht="21" hidden="false" customHeight="true" outlineLevel="0" collapsed="false">
      <c r="A277" s="38" t="n">
        <v>273</v>
      </c>
      <c r="B277" s="47"/>
      <c r="C277" s="48"/>
      <c r="D277" s="49"/>
      <c r="E277" s="47"/>
      <c r="F277" s="49"/>
      <c r="G277" s="49"/>
      <c r="H277" s="49"/>
      <c r="I277" s="49"/>
      <c r="J277" s="50" t="str">
        <f aca="true">IF(AND(B277="",D277="",F277=""),"",IF(V277="Sí","✖️ Anulado",IF(O277&lt;&gt;"","📦 Entregado",IF(Q277="No","↩️ No aceptado",IF(N277&lt;&gt;"","✅ Listo para recoger",IF(Q277="Esperando","💬 Esperando su sí",IF(AND(L277&lt;&gt;"",TODAY()&gt;N(L277)),"🐢 Retrasado",IF(M277&lt;&gt;"","🔧 En marcha","📥 En cola"))))))))</f>
        <v/>
      </c>
      <c r="K277" s="51" t="str">
        <f aca="true">IF(OR(L277="",J277="",J277="✖️ Anulado",J277="↩️ No aceptado"),"",IF(N277&lt;&gt;"",IF(N277&gt;L277,N277-L277,""),IF(O277&lt;&gt;"",IF(O277&gt;L277,O277-L277,""),IF(TODAY()&gt;L277,TODAY()-L277,""))))</f>
        <v/>
      </c>
      <c r="L277" s="48"/>
      <c r="M277" s="48"/>
      <c r="N277" s="48"/>
      <c r="O277" s="48"/>
      <c r="P277" s="52"/>
      <c r="Q277" s="53"/>
      <c r="R277" s="52"/>
      <c r="S277" s="52"/>
      <c r="T277" s="48"/>
      <c r="U277" s="54" t="str">
        <f aca="false">IF(OR(J277="",J277="✖️ Anulado",J277="↩️ No aceptado",AND(T277&lt;&gt;"",T277&lt;&gt;"No")),"",IF(IF(R277&lt;&gt;"",N(R277),N(P277))-N(S277)&gt;0,IF(R277&lt;&gt;"",N(R277),N(P277))-N(S277),""))</f>
        <v/>
      </c>
      <c r="V277" s="53"/>
      <c r="W277" s="49"/>
    </row>
    <row r="278" customFormat="false" ht="21" hidden="false" customHeight="true" outlineLevel="0" collapsed="false">
      <c r="A278" s="38" t="n">
        <v>274</v>
      </c>
      <c r="B278" s="47"/>
      <c r="C278" s="48"/>
      <c r="D278" s="49"/>
      <c r="E278" s="47"/>
      <c r="F278" s="49"/>
      <c r="G278" s="49"/>
      <c r="H278" s="49"/>
      <c r="I278" s="49"/>
      <c r="J278" s="50" t="str">
        <f aca="true">IF(AND(B278="",D278="",F278=""),"",IF(V278="Sí","✖️ Anulado",IF(O278&lt;&gt;"","📦 Entregado",IF(Q278="No","↩️ No aceptado",IF(N278&lt;&gt;"","✅ Listo para recoger",IF(Q278="Esperando","💬 Esperando su sí",IF(AND(L278&lt;&gt;"",TODAY()&gt;N(L278)),"🐢 Retrasado",IF(M278&lt;&gt;"","🔧 En marcha","📥 En cola"))))))))</f>
        <v/>
      </c>
      <c r="K278" s="51" t="str">
        <f aca="true">IF(OR(L278="",J278="",J278="✖️ Anulado",J278="↩️ No aceptado"),"",IF(N278&lt;&gt;"",IF(N278&gt;L278,N278-L278,""),IF(O278&lt;&gt;"",IF(O278&gt;L278,O278-L278,""),IF(TODAY()&gt;L278,TODAY()-L278,""))))</f>
        <v/>
      </c>
      <c r="L278" s="48"/>
      <c r="M278" s="48"/>
      <c r="N278" s="48"/>
      <c r="O278" s="48"/>
      <c r="P278" s="52"/>
      <c r="Q278" s="53"/>
      <c r="R278" s="52"/>
      <c r="S278" s="52"/>
      <c r="T278" s="48"/>
      <c r="U278" s="54" t="str">
        <f aca="false">IF(OR(J278="",J278="✖️ Anulado",J278="↩️ No aceptado",AND(T278&lt;&gt;"",T278&lt;&gt;"No")),"",IF(IF(R278&lt;&gt;"",N(R278),N(P278))-N(S278)&gt;0,IF(R278&lt;&gt;"",N(R278),N(P278))-N(S278),""))</f>
        <v/>
      </c>
      <c r="V278" s="53"/>
      <c r="W278" s="49"/>
    </row>
    <row r="279" customFormat="false" ht="21" hidden="false" customHeight="true" outlineLevel="0" collapsed="false">
      <c r="A279" s="38" t="n">
        <v>275</v>
      </c>
      <c r="B279" s="47"/>
      <c r="C279" s="48"/>
      <c r="D279" s="49"/>
      <c r="E279" s="47"/>
      <c r="F279" s="49"/>
      <c r="G279" s="49"/>
      <c r="H279" s="49"/>
      <c r="I279" s="49"/>
      <c r="J279" s="50" t="str">
        <f aca="true">IF(AND(B279="",D279="",F279=""),"",IF(V279="Sí","✖️ Anulado",IF(O279&lt;&gt;"","📦 Entregado",IF(Q279="No","↩️ No aceptado",IF(N279&lt;&gt;"","✅ Listo para recoger",IF(Q279="Esperando","💬 Esperando su sí",IF(AND(L279&lt;&gt;"",TODAY()&gt;N(L279)),"🐢 Retrasado",IF(M279&lt;&gt;"","🔧 En marcha","📥 En cola"))))))))</f>
        <v/>
      </c>
      <c r="K279" s="51" t="str">
        <f aca="true">IF(OR(L279="",J279="",J279="✖️ Anulado",J279="↩️ No aceptado"),"",IF(N279&lt;&gt;"",IF(N279&gt;L279,N279-L279,""),IF(O279&lt;&gt;"",IF(O279&gt;L279,O279-L279,""),IF(TODAY()&gt;L279,TODAY()-L279,""))))</f>
        <v/>
      </c>
      <c r="L279" s="48"/>
      <c r="M279" s="48"/>
      <c r="N279" s="48"/>
      <c r="O279" s="48"/>
      <c r="P279" s="52"/>
      <c r="Q279" s="53"/>
      <c r="R279" s="52"/>
      <c r="S279" s="52"/>
      <c r="T279" s="48"/>
      <c r="U279" s="54" t="str">
        <f aca="false">IF(OR(J279="",J279="✖️ Anulado",J279="↩️ No aceptado",AND(T279&lt;&gt;"",T279&lt;&gt;"No")),"",IF(IF(R279&lt;&gt;"",N(R279),N(P279))-N(S279)&gt;0,IF(R279&lt;&gt;"",N(R279),N(P279))-N(S279),""))</f>
        <v/>
      </c>
      <c r="V279" s="53"/>
      <c r="W279" s="49"/>
    </row>
    <row r="280" customFormat="false" ht="21" hidden="false" customHeight="true" outlineLevel="0" collapsed="false">
      <c r="A280" s="38" t="n">
        <v>276</v>
      </c>
      <c r="B280" s="47"/>
      <c r="C280" s="48"/>
      <c r="D280" s="49"/>
      <c r="E280" s="47"/>
      <c r="F280" s="49"/>
      <c r="G280" s="49"/>
      <c r="H280" s="49"/>
      <c r="I280" s="49"/>
      <c r="J280" s="50" t="str">
        <f aca="true">IF(AND(B280="",D280="",F280=""),"",IF(V280="Sí","✖️ Anulado",IF(O280&lt;&gt;"","📦 Entregado",IF(Q280="No","↩️ No aceptado",IF(N280&lt;&gt;"","✅ Listo para recoger",IF(Q280="Esperando","💬 Esperando su sí",IF(AND(L280&lt;&gt;"",TODAY()&gt;N(L280)),"🐢 Retrasado",IF(M280&lt;&gt;"","🔧 En marcha","📥 En cola"))))))))</f>
        <v/>
      </c>
      <c r="K280" s="51" t="str">
        <f aca="true">IF(OR(L280="",J280="",J280="✖️ Anulado",J280="↩️ No aceptado"),"",IF(N280&lt;&gt;"",IF(N280&gt;L280,N280-L280,""),IF(O280&lt;&gt;"",IF(O280&gt;L280,O280-L280,""),IF(TODAY()&gt;L280,TODAY()-L280,""))))</f>
        <v/>
      </c>
      <c r="L280" s="48"/>
      <c r="M280" s="48"/>
      <c r="N280" s="48"/>
      <c r="O280" s="48"/>
      <c r="P280" s="52"/>
      <c r="Q280" s="53"/>
      <c r="R280" s="52"/>
      <c r="S280" s="52"/>
      <c r="T280" s="48"/>
      <c r="U280" s="54" t="str">
        <f aca="false">IF(OR(J280="",J280="✖️ Anulado",J280="↩️ No aceptado",AND(T280&lt;&gt;"",T280&lt;&gt;"No")),"",IF(IF(R280&lt;&gt;"",N(R280),N(P280))-N(S280)&gt;0,IF(R280&lt;&gt;"",N(R280),N(P280))-N(S280),""))</f>
        <v/>
      </c>
      <c r="V280" s="53"/>
      <c r="W280" s="49"/>
    </row>
    <row r="281" customFormat="false" ht="21" hidden="false" customHeight="true" outlineLevel="0" collapsed="false">
      <c r="A281" s="38" t="n">
        <v>277</v>
      </c>
      <c r="B281" s="47"/>
      <c r="C281" s="48"/>
      <c r="D281" s="49"/>
      <c r="E281" s="47"/>
      <c r="F281" s="49"/>
      <c r="G281" s="49"/>
      <c r="H281" s="49"/>
      <c r="I281" s="49"/>
      <c r="J281" s="50" t="str">
        <f aca="true">IF(AND(B281="",D281="",F281=""),"",IF(V281="Sí","✖️ Anulado",IF(O281&lt;&gt;"","📦 Entregado",IF(Q281="No","↩️ No aceptado",IF(N281&lt;&gt;"","✅ Listo para recoger",IF(Q281="Esperando","💬 Esperando su sí",IF(AND(L281&lt;&gt;"",TODAY()&gt;N(L281)),"🐢 Retrasado",IF(M281&lt;&gt;"","🔧 En marcha","📥 En cola"))))))))</f>
        <v/>
      </c>
      <c r="K281" s="51" t="str">
        <f aca="true">IF(OR(L281="",J281="",J281="✖️ Anulado",J281="↩️ No aceptado"),"",IF(N281&lt;&gt;"",IF(N281&gt;L281,N281-L281,""),IF(O281&lt;&gt;"",IF(O281&gt;L281,O281-L281,""),IF(TODAY()&gt;L281,TODAY()-L281,""))))</f>
        <v/>
      </c>
      <c r="L281" s="48"/>
      <c r="M281" s="48"/>
      <c r="N281" s="48"/>
      <c r="O281" s="48"/>
      <c r="P281" s="52"/>
      <c r="Q281" s="53"/>
      <c r="R281" s="52"/>
      <c r="S281" s="52"/>
      <c r="T281" s="48"/>
      <c r="U281" s="54" t="str">
        <f aca="false">IF(OR(J281="",J281="✖️ Anulado",J281="↩️ No aceptado",AND(T281&lt;&gt;"",T281&lt;&gt;"No")),"",IF(IF(R281&lt;&gt;"",N(R281),N(P281))-N(S281)&gt;0,IF(R281&lt;&gt;"",N(R281),N(P281))-N(S281),""))</f>
        <v/>
      </c>
      <c r="V281" s="53"/>
      <c r="W281" s="49"/>
    </row>
    <row r="282" customFormat="false" ht="21" hidden="false" customHeight="true" outlineLevel="0" collapsed="false">
      <c r="A282" s="38" t="n">
        <v>278</v>
      </c>
      <c r="B282" s="47"/>
      <c r="C282" s="48"/>
      <c r="D282" s="49"/>
      <c r="E282" s="47"/>
      <c r="F282" s="49"/>
      <c r="G282" s="49"/>
      <c r="H282" s="49"/>
      <c r="I282" s="49"/>
      <c r="J282" s="50" t="str">
        <f aca="true">IF(AND(B282="",D282="",F282=""),"",IF(V282="Sí","✖️ Anulado",IF(O282&lt;&gt;"","📦 Entregado",IF(Q282="No","↩️ No aceptado",IF(N282&lt;&gt;"","✅ Listo para recoger",IF(Q282="Esperando","💬 Esperando su sí",IF(AND(L282&lt;&gt;"",TODAY()&gt;N(L282)),"🐢 Retrasado",IF(M282&lt;&gt;"","🔧 En marcha","📥 En cola"))))))))</f>
        <v/>
      </c>
      <c r="K282" s="51" t="str">
        <f aca="true">IF(OR(L282="",J282="",J282="✖️ Anulado",J282="↩️ No aceptado"),"",IF(N282&lt;&gt;"",IF(N282&gt;L282,N282-L282,""),IF(O282&lt;&gt;"",IF(O282&gt;L282,O282-L282,""),IF(TODAY()&gt;L282,TODAY()-L282,""))))</f>
        <v/>
      </c>
      <c r="L282" s="48"/>
      <c r="M282" s="48"/>
      <c r="N282" s="48"/>
      <c r="O282" s="48"/>
      <c r="P282" s="52"/>
      <c r="Q282" s="53"/>
      <c r="R282" s="52"/>
      <c r="S282" s="52"/>
      <c r="T282" s="48"/>
      <c r="U282" s="54" t="str">
        <f aca="false">IF(OR(J282="",J282="✖️ Anulado",J282="↩️ No aceptado",AND(T282&lt;&gt;"",T282&lt;&gt;"No")),"",IF(IF(R282&lt;&gt;"",N(R282),N(P282))-N(S282)&gt;0,IF(R282&lt;&gt;"",N(R282),N(P282))-N(S282),""))</f>
        <v/>
      </c>
      <c r="V282" s="53"/>
      <c r="W282" s="49"/>
    </row>
    <row r="283" customFormat="false" ht="21" hidden="false" customHeight="true" outlineLevel="0" collapsed="false">
      <c r="A283" s="38" t="n">
        <v>279</v>
      </c>
      <c r="B283" s="47"/>
      <c r="C283" s="48"/>
      <c r="D283" s="49"/>
      <c r="E283" s="47"/>
      <c r="F283" s="49"/>
      <c r="G283" s="49"/>
      <c r="H283" s="49"/>
      <c r="I283" s="49"/>
      <c r="J283" s="50" t="str">
        <f aca="true">IF(AND(B283="",D283="",F283=""),"",IF(V283="Sí","✖️ Anulado",IF(O283&lt;&gt;"","📦 Entregado",IF(Q283="No","↩️ No aceptado",IF(N283&lt;&gt;"","✅ Listo para recoger",IF(Q283="Esperando","💬 Esperando su sí",IF(AND(L283&lt;&gt;"",TODAY()&gt;N(L283)),"🐢 Retrasado",IF(M283&lt;&gt;"","🔧 En marcha","📥 En cola"))))))))</f>
        <v/>
      </c>
      <c r="K283" s="51" t="str">
        <f aca="true">IF(OR(L283="",J283="",J283="✖️ Anulado",J283="↩️ No aceptado"),"",IF(N283&lt;&gt;"",IF(N283&gt;L283,N283-L283,""),IF(O283&lt;&gt;"",IF(O283&gt;L283,O283-L283,""),IF(TODAY()&gt;L283,TODAY()-L283,""))))</f>
        <v/>
      </c>
      <c r="L283" s="48"/>
      <c r="M283" s="48"/>
      <c r="N283" s="48"/>
      <c r="O283" s="48"/>
      <c r="P283" s="52"/>
      <c r="Q283" s="53"/>
      <c r="R283" s="52"/>
      <c r="S283" s="52"/>
      <c r="T283" s="48"/>
      <c r="U283" s="54" t="str">
        <f aca="false">IF(OR(J283="",J283="✖️ Anulado",J283="↩️ No aceptado",AND(T283&lt;&gt;"",T283&lt;&gt;"No")),"",IF(IF(R283&lt;&gt;"",N(R283),N(P283))-N(S283)&gt;0,IF(R283&lt;&gt;"",N(R283),N(P283))-N(S283),""))</f>
        <v/>
      </c>
      <c r="V283" s="53"/>
      <c r="W283" s="49"/>
    </row>
    <row r="284" customFormat="false" ht="21" hidden="false" customHeight="true" outlineLevel="0" collapsed="false">
      <c r="A284" s="38" t="n">
        <v>280</v>
      </c>
      <c r="B284" s="47"/>
      <c r="C284" s="48"/>
      <c r="D284" s="49"/>
      <c r="E284" s="47"/>
      <c r="F284" s="49"/>
      <c r="G284" s="49"/>
      <c r="H284" s="49"/>
      <c r="I284" s="49"/>
      <c r="J284" s="50" t="str">
        <f aca="true">IF(AND(B284="",D284="",F284=""),"",IF(V284="Sí","✖️ Anulado",IF(O284&lt;&gt;"","📦 Entregado",IF(Q284="No","↩️ No aceptado",IF(N284&lt;&gt;"","✅ Listo para recoger",IF(Q284="Esperando","💬 Esperando su sí",IF(AND(L284&lt;&gt;"",TODAY()&gt;N(L284)),"🐢 Retrasado",IF(M284&lt;&gt;"","🔧 En marcha","📥 En cola"))))))))</f>
        <v/>
      </c>
      <c r="K284" s="51" t="str">
        <f aca="true">IF(OR(L284="",J284="",J284="✖️ Anulado",J284="↩️ No aceptado"),"",IF(N284&lt;&gt;"",IF(N284&gt;L284,N284-L284,""),IF(O284&lt;&gt;"",IF(O284&gt;L284,O284-L284,""),IF(TODAY()&gt;L284,TODAY()-L284,""))))</f>
        <v/>
      </c>
      <c r="L284" s="48"/>
      <c r="M284" s="48"/>
      <c r="N284" s="48"/>
      <c r="O284" s="48"/>
      <c r="P284" s="52"/>
      <c r="Q284" s="53"/>
      <c r="R284" s="52"/>
      <c r="S284" s="52"/>
      <c r="T284" s="48"/>
      <c r="U284" s="54" t="str">
        <f aca="false">IF(OR(J284="",J284="✖️ Anulado",J284="↩️ No aceptado",AND(T284&lt;&gt;"",T284&lt;&gt;"No")),"",IF(IF(R284&lt;&gt;"",N(R284),N(P284))-N(S284)&gt;0,IF(R284&lt;&gt;"",N(R284),N(P284))-N(S284),""))</f>
        <v/>
      </c>
      <c r="V284" s="53"/>
      <c r="W284" s="49"/>
    </row>
    <row r="285" customFormat="false" ht="21" hidden="false" customHeight="true" outlineLevel="0" collapsed="false">
      <c r="A285" s="38" t="n">
        <v>281</v>
      </c>
      <c r="B285" s="47"/>
      <c r="C285" s="48"/>
      <c r="D285" s="49"/>
      <c r="E285" s="47"/>
      <c r="F285" s="49"/>
      <c r="G285" s="49"/>
      <c r="H285" s="49"/>
      <c r="I285" s="49"/>
      <c r="J285" s="50" t="str">
        <f aca="true">IF(AND(B285="",D285="",F285=""),"",IF(V285="Sí","✖️ Anulado",IF(O285&lt;&gt;"","📦 Entregado",IF(Q285="No","↩️ No aceptado",IF(N285&lt;&gt;"","✅ Listo para recoger",IF(Q285="Esperando","💬 Esperando su sí",IF(AND(L285&lt;&gt;"",TODAY()&gt;N(L285)),"🐢 Retrasado",IF(M285&lt;&gt;"","🔧 En marcha","📥 En cola"))))))))</f>
        <v/>
      </c>
      <c r="K285" s="51" t="str">
        <f aca="true">IF(OR(L285="",J285="",J285="✖️ Anulado",J285="↩️ No aceptado"),"",IF(N285&lt;&gt;"",IF(N285&gt;L285,N285-L285,""),IF(O285&lt;&gt;"",IF(O285&gt;L285,O285-L285,""),IF(TODAY()&gt;L285,TODAY()-L285,""))))</f>
        <v/>
      </c>
      <c r="L285" s="48"/>
      <c r="M285" s="48"/>
      <c r="N285" s="48"/>
      <c r="O285" s="48"/>
      <c r="P285" s="52"/>
      <c r="Q285" s="53"/>
      <c r="R285" s="52"/>
      <c r="S285" s="52"/>
      <c r="T285" s="48"/>
      <c r="U285" s="54" t="str">
        <f aca="false">IF(OR(J285="",J285="✖️ Anulado",J285="↩️ No aceptado",AND(T285&lt;&gt;"",T285&lt;&gt;"No")),"",IF(IF(R285&lt;&gt;"",N(R285),N(P285))-N(S285)&gt;0,IF(R285&lt;&gt;"",N(R285),N(P285))-N(S285),""))</f>
        <v/>
      </c>
      <c r="V285" s="53"/>
      <c r="W285" s="49"/>
    </row>
    <row r="286" customFormat="false" ht="21" hidden="false" customHeight="true" outlineLevel="0" collapsed="false">
      <c r="A286" s="38" t="n">
        <v>282</v>
      </c>
      <c r="B286" s="47"/>
      <c r="C286" s="48"/>
      <c r="D286" s="49"/>
      <c r="E286" s="47"/>
      <c r="F286" s="49"/>
      <c r="G286" s="49"/>
      <c r="H286" s="49"/>
      <c r="I286" s="49"/>
      <c r="J286" s="50" t="str">
        <f aca="true">IF(AND(B286="",D286="",F286=""),"",IF(V286="Sí","✖️ Anulado",IF(O286&lt;&gt;"","📦 Entregado",IF(Q286="No","↩️ No aceptado",IF(N286&lt;&gt;"","✅ Listo para recoger",IF(Q286="Esperando","💬 Esperando su sí",IF(AND(L286&lt;&gt;"",TODAY()&gt;N(L286)),"🐢 Retrasado",IF(M286&lt;&gt;"","🔧 En marcha","📥 En cola"))))))))</f>
        <v/>
      </c>
      <c r="K286" s="51" t="str">
        <f aca="true">IF(OR(L286="",J286="",J286="✖️ Anulado",J286="↩️ No aceptado"),"",IF(N286&lt;&gt;"",IF(N286&gt;L286,N286-L286,""),IF(O286&lt;&gt;"",IF(O286&gt;L286,O286-L286,""),IF(TODAY()&gt;L286,TODAY()-L286,""))))</f>
        <v/>
      </c>
      <c r="L286" s="48"/>
      <c r="M286" s="48"/>
      <c r="N286" s="48"/>
      <c r="O286" s="48"/>
      <c r="P286" s="52"/>
      <c r="Q286" s="53"/>
      <c r="R286" s="52"/>
      <c r="S286" s="52"/>
      <c r="T286" s="48"/>
      <c r="U286" s="54" t="str">
        <f aca="false">IF(OR(J286="",J286="✖️ Anulado",J286="↩️ No aceptado",AND(T286&lt;&gt;"",T286&lt;&gt;"No")),"",IF(IF(R286&lt;&gt;"",N(R286),N(P286))-N(S286)&gt;0,IF(R286&lt;&gt;"",N(R286),N(P286))-N(S286),""))</f>
        <v/>
      </c>
      <c r="V286" s="53"/>
      <c r="W286" s="49"/>
    </row>
    <row r="287" customFormat="false" ht="21" hidden="false" customHeight="true" outlineLevel="0" collapsed="false">
      <c r="A287" s="38" t="n">
        <v>283</v>
      </c>
      <c r="B287" s="47"/>
      <c r="C287" s="48"/>
      <c r="D287" s="49"/>
      <c r="E287" s="47"/>
      <c r="F287" s="49"/>
      <c r="G287" s="49"/>
      <c r="H287" s="49"/>
      <c r="I287" s="49"/>
      <c r="J287" s="50" t="str">
        <f aca="true">IF(AND(B287="",D287="",F287=""),"",IF(V287="Sí","✖️ Anulado",IF(O287&lt;&gt;"","📦 Entregado",IF(Q287="No","↩️ No aceptado",IF(N287&lt;&gt;"","✅ Listo para recoger",IF(Q287="Esperando","💬 Esperando su sí",IF(AND(L287&lt;&gt;"",TODAY()&gt;N(L287)),"🐢 Retrasado",IF(M287&lt;&gt;"","🔧 En marcha","📥 En cola"))))))))</f>
        <v/>
      </c>
      <c r="K287" s="51" t="str">
        <f aca="true">IF(OR(L287="",J287="",J287="✖️ Anulado",J287="↩️ No aceptado"),"",IF(N287&lt;&gt;"",IF(N287&gt;L287,N287-L287,""),IF(O287&lt;&gt;"",IF(O287&gt;L287,O287-L287,""),IF(TODAY()&gt;L287,TODAY()-L287,""))))</f>
        <v/>
      </c>
      <c r="L287" s="48"/>
      <c r="M287" s="48"/>
      <c r="N287" s="48"/>
      <c r="O287" s="48"/>
      <c r="P287" s="52"/>
      <c r="Q287" s="53"/>
      <c r="R287" s="52"/>
      <c r="S287" s="52"/>
      <c r="T287" s="48"/>
      <c r="U287" s="54" t="str">
        <f aca="false">IF(OR(J287="",J287="✖️ Anulado",J287="↩️ No aceptado",AND(T287&lt;&gt;"",T287&lt;&gt;"No")),"",IF(IF(R287&lt;&gt;"",N(R287),N(P287))-N(S287)&gt;0,IF(R287&lt;&gt;"",N(R287),N(P287))-N(S287),""))</f>
        <v/>
      </c>
      <c r="V287" s="53"/>
      <c r="W287" s="49"/>
    </row>
    <row r="288" customFormat="false" ht="21" hidden="false" customHeight="true" outlineLevel="0" collapsed="false">
      <c r="A288" s="38" t="n">
        <v>284</v>
      </c>
      <c r="B288" s="47"/>
      <c r="C288" s="48"/>
      <c r="D288" s="49"/>
      <c r="E288" s="47"/>
      <c r="F288" s="49"/>
      <c r="G288" s="49"/>
      <c r="H288" s="49"/>
      <c r="I288" s="49"/>
      <c r="J288" s="50" t="str">
        <f aca="true">IF(AND(B288="",D288="",F288=""),"",IF(V288="Sí","✖️ Anulado",IF(O288&lt;&gt;"","📦 Entregado",IF(Q288="No","↩️ No aceptado",IF(N288&lt;&gt;"","✅ Listo para recoger",IF(Q288="Esperando","💬 Esperando su sí",IF(AND(L288&lt;&gt;"",TODAY()&gt;N(L288)),"🐢 Retrasado",IF(M288&lt;&gt;"","🔧 En marcha","📥 En cola"))))))))</f>
        <v/>
      </c>
      <c r="K288" s="51" t="str">
        <f aca="true">IF(OR(L288="",J288="",J288="✖️ Anulado",J288="↩️ No aceptado"),"",IF(N288&lt;&gt;"",IF(N288&gt;L288,N288-L288,""),IF(O288&lt;&gt;"",IF(O288&gt;L288,O288-L288,""),IF(TODAY()&gt;L288,TODAY()-L288,""))))</f>
        <v/>
      </c>
      <c r="L288" s="48"/>
      <c r="M288" s="48"/>
      <c r="N288" s="48"/>
      <c r="O288" s="48"/>
      <c r="P288" s="52"/>
      <c r="Q288" s="53"/>
      <c r="R288" s="52"/>
      <c r="S288" s="52"/>
      <c r="T288" s="48"/>
      <c r="U288" s="54" t="str">
        <f aca="false">IF(OR(J288="",J288="✖️ Anulado",J288="↩️ No aceptado",AND(T288&lt;&gt;"",T288&lt;&gt;"No")),"",IF(IF(R288&lt;&gt;"",N(R288),N(P288))-N(S288)&gt;0,IF(R288&lt;&gt;"",N(R288),N(P288))-N(S288),""))</f>
        <v/>
      </c>
      <c r="V288" s="53"/>
      <c r="W288" s="49"/>
    </row>
    <row r="289" customFormat="false" ht="21" hidden="false" customHeight="true" outlineLevel="0" collapsed="false">
      <c r="A289" s="38" t="n">
        <v>285</v>
      </c>
      <c r="B289" s="47"/>
      <c r="C289" s="48"/>
      <c r="D289" s="49"/>
      <c r="E289" s="47"/>
      <c r="F289" s="49"/>
      <c r="G289" s="49"/>
      <c r="H289" s="49"/>
      <c r="I289" s="49"/>
      <c r="J289" s="50" t="str">
        <f aca="true">IF(AND(B289="",D289="",F289=""),"",IF(V289="Sí","✖️ Anulado",IF(O289&lt;&gt;"","📦 Entregado",IF(Q289="No","↩️ No aceptado",IF(N289&lt;&gt;"","✅ Listo para recoger",IF(Q289="Esperando","💬 Esperando su sí",IF(AND(L289&lt;&gt;"",TODAY()&gt;N(L289)),"🐢 Retrasado",IF(M289&lt;&gt;"","🔧 En marcha","📥 En cola"))))))))</f>
        <v/>
      </c>
      <c r="K289" s="51" t="str">
        <f aca="true">IF(OR(L289="",J289="",J289="✖️ Anulado",J289="↩️ No aceptado"),"",IF(N289&lt;&gt;"",IF(N289&gt;L289,N289-L289,""),IF(O289&lt;&gt;"",IF(O289&gt;L289,O289-L289,""),IF(TODAY()&gt;L289,TODAY()-L289,""))))</f>
        <v/>
      </c>
      <c r="L289" s="48"/>
      <c r="M289" s="48"/>
      <c r="N289" s="48"/>
      <c r="O289" s="48"/>
      <c r="P289" s="52"/>
      <c r="Q289" s="53"/>
      <c r="R289" s="52"/>
      <c r="S289" s="52"/>
      <c r="T289" s="48"/>
      <c r="U289" s="54" t="str">
        <f aca="false">IF(OR(J289="",J289="✖️ Anulado",J289="↩️ No aceptado",AND(T289&lt;&gt;"",T289&lt;&gt;"No")),"",IF(IF(R289&lt;&gt;"",N(R289),N(P289))-N(S289)&gt;0,IF(R289&lt;&gt;"",N(R289),N(P289))-N(S289),""))</f>
        <v/>
      </c>
      <c r="V289" s="53"/>
      <c r="W289" s="49"/>
    </row>
    <row r="290" customFormat="false" ht="21" hidden="false" customHeight="true" outlineLevel="0" collapsed="false">
      <c r="A290" s="38" t="n">
        <v>286</v>
      </c>
      <c r="B290" s="47"/>
      <c r="C290" s="48"/>
      <c r="D290" s="49"/>
      <c r="E290" s="47"/>
      <c r="F290" s="49"/>
      <c r="G290" s="49"/>
      <c r="H290" s="49"/>
      <c r="I290" s="49"/>
      <c r="J290" s="50" t="str">
        <f aca="true">IF(AND(B290="",D290="",F290=""),"",IF(V290="Sí","✖️ Anulado",IF(O290&lt;&gt;"","📦 Entregado",IF(Q290="No","↩️ No aceptado",IF(N290&lt;&gt;"","✅ Listo para recoger",IF(Q290="Esperando","💬 Esperando su sí",IF(AND(L290&lt;&gt;"",TODAY()&gt;N(L290)),"🐢 Retrasado",IF(M290&lt;&gt;"","🔧 En marcha","📥 En cola"))))))))</f>
        <v/>
      </c>
      <c r="K290" s="51" t="str">
        <f aca="true">IF(OR(L290="",J290="",J290="✖️ Anulado",J290="↩️ No aceptado"),"",IF(N290&lt;&gt;"",IF(N290&gt;L290,N290-L290,""),IF(O290&lt;&gt;"",IF(O290&gt;L290,O290-L290,""),IF(TODAY()&gt;L290,TODAY()-L290,""))))</f>
        <v/>
      </c>
      <c r="L290" s="48"/>
      <c r="M290" s="48"/>
      <c r="N290" s="48"/>
      <c r="O290" s="48"/>
      <c r="P290" s="52"/>
      <c r="Q290" s="53"/>
      <c r="R290" s="52"/>
      <c r="S290" s="52"/>
      <c r="T290" s="48"/>
      <c r="U290" s="54" t="str">
        <f aca="false">IF(OR(J290="",J290="✖️ Anulado",J290="↩️ No aceptado",AND(T290&lt;&gt;"",T290&lt;&gt;"No")),"",IF(IF(R290&lt;&gt;"",N(R290),N(P290))-N(S290)&gt;0,IF(R290&lt;&gt;"",N(R290),N(P290))-N(S290),""))</f>
        <v/>
      </c>
      <c r="V290" s="53"/>
      <c r="W290" s="49"/>
    </row>
    <row r="291" customFormat="false" ht="21" hidden="false" customHeight="true" outlineLevel="0" collapsed="false">
      <c r="A291" s="38" t="n">
        <v>287</v>
      </c>
      <c r="B291" s="47"/>
      <c r="C291" s="48"/>
      <c r="D291" s="49"/>
      <c r="E291" s="47"/>
      <c r="F291" s="49"/>
      <c r="G291" s="49"/>
      <c r="H291" s="49"/>
      <c r="I291" s="49"/>
      <c r="J291" s="50" t="str">
        <f aca="true">IF(AND(B291="",D291="",F291=""),"",IF(V291="Sí","✖️ Anulado",IF(O291&lt;&gt;"","📦 Entregado",IF(Q291="No","↩️ No aceptado",IF(N291&lt;&gt;"","✅ Listo para recoger",IF(Q291="Esperando","💬 Esperando su sí",IF(AND(L291&lt;&gt;"",TODAY()&gt;N(L291)),"🐢 Retrasado",IF(M291&lt;&gt;"","🔧 En marcha","📥 En cola"))))))))</f>
        <v/>
      </c>
      <c r="K291" s="51" t="str">
        <f aca="true">IF(OR(L291="",J291="",J291="✖️ Anulado",J291="↩️ No aceptado"),"",IF(N291&lt;&gt;"",IF(N291&gt;L291,N291-L291,""),IF(O291&lt;&gt;"",IF(O291&gt;L291,O291-L291,""),IF(TODAY()&gt;L291,TODAY()-L291,""))))</f>
        <v/>
      </c>
      <c r="L291" s="48"/>
      <c r="M291" s="48"/>
      <c r="N291" s="48"/>
      <c r="O291" s="48"/>
      <c r="P291" s="52"/>
      <c r="Q291" s="53"/>
      <c r="R291" s="52"/>
      <c r="S291" s="52"/>
      <c r="T291" s="48"/>
      <c r="U291" s="54" t="str">
        <f aca="false">IF(OR(J291="",J291="✖️ Anulado",J291="↩️ No aceptado",AND(T291&lt;&gt;"",T291&lt;&gt;"No")),"",IF(IF(R291&lt;&gt;"",N(R291),N(P291))-N(S291)&gt;0,IF(R291&lt;&gt;"",N(R291),N(P291))-N(S291),""))</f>
        <v/>
      </c>
      <c r="V291" s="53"/>
      <c r="W291" s="49"/>
    </row>
    <row r="292" customFormat="false" ht="21" hidden="false" customHeight="true" outlineLevel="0" collapsed="false">
      <c r="A292" s="38" t="n">
        <v>288</v>
      </c>
      <c r="B292" s="47"/>
      <c r="C292" s="48"/>
      <c r="D292" s="49"/>
      <c r="E292" s="47"/>
      <c r="F292" s="49"/>
      <c r="G292" s="49"/>
      <c r="H292" s="49"/>
      <c r="I292" s="49"/>
      <c r="J292" s="50" t="str">
        <f aca="true">IF(AND(B292="",D292="",F292=""),"",IF(V292="Sí","✖️ Anulado",IF(O292&lt;&gt;"","📦 Entregado",IF(Q292="No","↩️ No aceptado",IF(N292&lt;&gt;"","✅ Listo para recoger",IF(Q292="Esperando","💬 Esperando su sí",IF(AND(L292&lt;&gt;"",TODAY()&gt;N(L292)),"🐢 Retrasado",IF(M292&lt;&gt;"","🔧 En marcha","📥 En cola"))))))))</f>
        <v/>
      </c>
      <c r="K292" s="51" t="str">
        <f aca="true">IF(OR(L292="",J292="",J292="✖️ Anulado",J292="↩️ No aceptado"),"",IF(N292&lt;&gt;"",IF(N292&gt;L292,N292-L292,""),IF(O292&lt;&gt;"",IF(O292&gt;L292,O292-L292,""),IF(TODAY()&gt;L292,TODAY()-L292,""))))</f>
        <v/>
      </c>
      <c r="L292" s="48"/>
      <c r="M292" s="48"/>
      <c r="N292" s="48"/>
      <c r="O292" s="48"/>
      <c r="P292" s="52"/>
      <c r="Q292" s="53"/>
      <c r="R292" s="52"/>
      <c r="S292" s="52"/>
      <c r="T292" s="48"/>
      <c r="U292" s="54" t="str">
        <f aca="false">IF(OR(J292="",J292="✖️ Anulado",J292="↩️ No aceptado",AND(T292&lt;&gt;"",T292&lt;&gt;"No")),"",IF(IF(R292&lt;&gt;"",N(R292),N(P292))-N(S292)&gt;0,IF(R292&lt;&gt;"",N(R292),N(P292))-N(S292),""))</f>
        <v/>
      </c>
      <c r="V292" s="53"/>
      <c r="W292" s="49"/>
    </row>
    <row r="293" customFormat="false" ht="21" hidden="false" customHeight="true" outlineLevel="0" collapsed="false">
      <c r="A293" s="38" t="n">
        <v>289</v>
      </c>
      <c r="B293" s="47"/>
      <c r="C293" s="48"/>
      <c r="D293" s="49"/>
      <c r="E293" s="47"/>
      <c r="F293" s="49"/>
      <c r="G293" s="49"/>
      <c r="H293" s="49"/>
      <c r="I293" s="49"/>
      <c r="J293" s="50" t="str">
        <f aca="true">IF(AND(B293="",D293="",F293=""),"",IF(V293="Sí","✖️ Anulado",IF(O293&lt;&gt;"","📦 Entregado",IF(Q293="No","↩️ No aceptado",IF(N293&lt;&gt;"","✅ Listo para recoger",IF(Q293="Esperando","💬 Esperando su sí",IF(AND(L293&lt;&gt;"",TODAY()&gt;N(L293)),"🐢 Retrasado",IF(M293&lt;&gt;"","🔧 En marcha","📥 En cola"))))))))</f>
        <v/>
      </c>
      <c r="K293" s="51" t="str">
        <f aca="true">IF(OR(L293="",J293="",J293="✖️ Anulado",J293="↩️ No aceptado"),"",IF(N293&lt;&gt;"",IF(N293&gt;L293,N293-L293,""),IF(O293&lt;&gt;"",IF(O293&gt;L293,O293-L293,""),IF(TODAY()&gt;L293,TODAY()-L293,""))))</f>
        <v/>
      </c>
      <c r="L293" s="48"/>
      <c r="M293" s="48"/>
      <c r="N293" s="48"/>
      <c r="O293" s="48"/>
      <c r="P293" s="52"/>
      <c r="Q293" s="53"/>
      <c r="R293" s="52"/>
      <c r="S293" s="52"/>
      <c r="T293" s="48"/>
      <c r="U293" s="54" t="str">
        <f aca="false">IF(OR(J293="",J293="✖️ Anulado",J293="↩️ No aceptado",AND(T293&lt;&gt;"",T293&lt;&gt;"No")),"",IF(IF(R293&lt;&gt;"",N(R293),N(P293))-N(S293)&gt;0,IF(R293&lt;&gt;"",N(R293),N(P293))-N(S293),""))</f>
        <v/>
      </c>
      <c r="V293" s="53"/>
      <c r="W293" s="49"/>
    </row>
    <row r="294" customFormat="false" ht="21" hidden="false" customHeight="true" outlineLevel="0" collapsed="false">
      <c r="A294" s="38" t="n">
        <v>290</v>
      </c>
      <c r="B294" s="47"/>
      <c r="C294" s="48"/>
      <c r="D294" s="49"/>
      <c r="E294" s="47"/>
      <c r="F294" s="49"/>
      <c r="G294" s="49"/>
      <c r="H294" s="49"/>
      <c r="I294" s="49"/>
      <c r="J294" s="50" t="str">
        <f aca="true">IF(AND(B294="",D294="",F294=""),"",IF(V294="Sí","✖️ Anulado",IF(O294&lt;&gt;"","📦 Entregado",IF(Q294="No","↩️ No aceptado",IF(N294&lt;&gt;"","✅ Listo para recoger",IF(Q294="Esperando","💬 Esperando su sí",IF(AND(L294&lt;&gt;"",TODAY()&gt;N(L294)),"🐢 Retrasado",IF(M294&lt;&gt;"","🔧 En marcha","📥 En cola"))))))))</f>
        <v/>
      </c>
      <c r="K294" s="51" t="str">
        <f aca="true">IF(OR(L294="",J294="",J294="✖️ Anulado",J294="↩️ No aceptado"),"",IF(N294&lt;&gt;"",IF(N294&gt;L294,N294-L294,""),IF(O294&lt;&gt;"",IF(O294&gt;L294,O294-L294,""),IF(TODAY()&gt;L294,TODAY()-L294,""))))</f>
        <v/>
      </c>
      <c r="L294" s="48"/>
      <c r="M294" s="48"/>
      <c r="N294" s="48"/>
      <c r="O294" s="48"/>
      <c r="P294" s="52"/>
      <c r="Q294" s="53"/>
      <c r="R294" s="52"/>
      <c r="S294" s="52"/>
      <c r="T294" s="48"/>
      <c r="U294" s="54" t="str">
        <f aca="false">IF(OR(J294="",J294="✖️ Anulado",J294="↩️ No aceptado",AND(T294&lt;&gt;"",T294&lt;&gt;"No")),"",IF(IF(R294&lt;&gt;"",N(R294),N(P294))-N(S294)&gt;0,IF(R294&lt;&gt;"",N(R294),N(P294))-N(S294),""))</f>
        <v/>
      </c>
      <c r="V294" s="53"/>
      <c r="W294" s="49"/>
    </row>
    <row r="295" customFormat="false" ht="21" hidden="false" customHeight="true" outlineLevel="0" collapsed="false">
      <c r="A295" s="38" t="n">
        <v>291</v>
      </c>
      <c r="B295" s="47"/>
      <c r="C295" s="48"/>
      <c r="D295" s="49"/>
      <c r="E295" s="47"/>
      <c r="F295" s="49"/>
      <c r="G295" s="49"/>
      <c r="H295" s="49"/>
      <c r="I295" s="49"/>
      <c r="J295" s="50" t="str">
        <f aca="true">IF(AND(B295="",D295="",F295=""),"",IF(V295="Sí","✖️ Anulado",IF(O295&lt;&gt;"","📦 Entregado",IF(Q295="No","↩️ No aceptado",IF(N295&lt;&gt;"","✅ Listo para recoger",IF(Q295="Esperando","💬 Esperando su sí",IF(AND(L295&lt;&gt;"",TODAY()&gt;N(L295)),"🐢 Retrasado",IF(M295&lt;&gt;"","🔧 En marcha","📥 En cola"))))))))</f>
        <v/>
      </c>
      <c r="K295" s="51" t="str">
        <f aca="true">IF(OR(L295="",J295="",J295="✖️ Anulado",J295="↩️ No aceptado"),"",IF(N295&lt;&gt;"",IF(N295&gt;L295,N295-L295,""),IF(O295&lt;&gt;"",IF(O295&gt;L295,O295-L295,""),IF(TODAY()&gt;L295,TODAY()-L295,""))))</f>
        <v/>
      </c>
      <c r="L295" s="48"/>
      <c r="M295" s="48"/>
      <c r="N295" s="48"/>
      <c r="O295" s="48"/>
      <c r="P295" s="52"/>
      <c r="Q295" s="53"/>
      <c r="R295" s="52"/>
      <c r="S295" s="52"/>
      <c r="T295" s="48"/>
      <c r="U295" s="54" t="str">
        <f aca="false">IF(OR(J295="",J295="✖️ Anulado",J295="↩️ No aceptado",AND(T295&lt;&gt;"",T295&lt;&gt;"No")),"",IF(IF(R295&lt;&gt;"",N(R295),N(P295))-N(S295)&gt;0,IF(R295&lt;&gt;"",N(R295),N(P295))-N(S295),""))</f>
        <v/>
      </c>
      <c r="V295" s="53"/>
      <c r="W295" s="49"/>
    </row>
    <row r="296" customFormat="false" ht="21" hidden="false" customHeight="true" outlineLevel="0" collapsed="false">
      <c r="A296" s="38" t="n">
        <v>292</v>
      </c>
      <c r="B296" s="47"/>
      <c r="C296" s="48"/>
      <c r="D296" s="49"/>
      <c r="E296" s="47"/>
      <c r="F296" s="49"/>
      <c r="G296" s="49"/>
      <c r="H296" s="49"/>
      <c r="I296" s="49"/>
      <c r="J296" s="50" t="str">
        <f aca="true">IF(AND(B296="",D296="",F296=""),"",IF(V296="Sí","✖️ Anulado",IF(O296&lt;&gt;"","📦 Entregado",IF(Q296="No","↩️ No aceptado",IF(N296&lt;&gt;"","✅ Listo para recoger",IF(Q296="Esperando","💬 Esperando su sí",IF(AND(L296&lt;&gt;"",TODAY()&gt;N(L296)),"🐢 Retrasado",IF(M296&lt;&gt;"","🔧 En marcha","📥 En cola"))))))))</f>
        <v/>
      </c>
      <c r="K296" s="51" t="str">
        <f aca="true">IF(OR(L296="",J296="",J296="✖️ Anulado",J296="↩️ No aceptado"),"",IF(N296&lt;&gt;"",IF(N296&gt;L296,N296-L296,""),IF(O296&lt;&gt;"",IF(O296&gt;L296,O296-L296,""),IF(TODAY()&gt;L296,TODAY()-L296,""))))</f>
        <v/>
      </c>
      <c r="L296" s="48"/>
      <c r="M296" s="48"/>
      <c r="N296" s="48"/>
      <c r="O296" s="48"/>
      <c r="P296" s="52"/>
      <c r="Q296" s="53"/>
      <c r="R296" s="52"/>
      <c r="S296" s="52"/>
      <c r="T296" s="48"/>
      <c r="U296" s="54" t="str">
        <f aca="false">IF(OR(J296="",J296="✖️ Anulado",J296="↩️ No aceptado",AND(T296&lt;&gt;"",T296&lt;&gt;"No")),"",IF(IF(R296&lt;&gt;"",N(R296),N(P296))-N(S296)&gt;0,IF(R296&lt;&gt;"",N(R296),N(P296))-N(S296),""))</f>
        <v/>
      </c>
      <c r="V296" s="53"/>
      <c r="W296" s="49"/>
    </row>
    <row r="297" customFormat="false" ht="21" hidden="false" customHeight="true" outlineLevel="0" collapsed="false">
      <c r="A297" s="38" t="n">
        <v>293</v>
      </c>
      <c r="B297" s="47"/>
      <c r="C297" s="48"/>
      <c r="D297" s="49"/>
      <c r="E297" s="47"/>
      <c r="F297" s="49"/>
      <c r="G297" s="49"/>
      <c r="H297" s="49"/>
      <c r="I297" s="49"/>
      <c r="J297" s="50" t="str">
        <f aca="true">IF(AND(B297="",D297="",F297=""),"",IF(V297="Sí","✖️ Anulado",IF(O297&lt;&gt;"","📦 Entregado",IF(Q297="No","↩️ No aceptado",IF(N297&lt;&gt;"","✅ Listo para recoger",IF(Q297="Esperando","💬 Esperando su sí",IF(AND(L297&lt;&gt;"",TODAY()&gt;N(L297)),"🐢 Retrasado",IF(M297&lt;&gt;"","🔧 En marcha","📥 En cola"))))))))</f>
        <v/>
      </c>
      <c r="K297" s="51" t="str">
        <f aca="true">IF(OR(L297="",J297="",J297="✖️ Anulado",J297="↩️ No aceptado"),"",IF(N297&lt;&gt;"",IF(N297&gt;L297,N297-L297,""),IF(O297&lt;&gt;"",IF(O297&gt;L297,O297-L297,""),IF(TODAY()&gt;L297,TODAY()-L297,""))))</f>
        <v/>
      </c>
      <c r="L297" s="48"/>
      <c r="M297" s="48"/>
      <c r="N297" s="48"/>
      <c r="O297" s="48"/>
      <c r="P297" s="52"/>
      <c r="Q297" s="53"/>
      <c r="R297" s="52"/>
      <c r="S297" s="52"/>
      <c r="T297" s="48"/>
      <c r="U297" s="54" t="str">
        <f aca="false">IF(OR(J297="",J297="✖️ Anulado",J297="↩️ No aceptado",AND(T297&lt;&gt;"",T297&lt;&gt;"No")),"",IF(IF(R297&lt;&gt;"",N(R297),N(P297))-N(S297)&gt;0,IF(R297&lt;&gt;"",N(R297),N(P297))-N(S297),""))</f>
        <v/>
      </c>
      <c r="V297" s="53"/>
      <c r="W297" s="49"/>
    </row>
    <row r="298" customFormat="false" ht="21" hidden="false" customHeight="true" outlineLevel="0" collapsed="false">
      <c r="A298" s="38" t="n">
        <v>294</v>
      </c>
      <c r="B298" s="47"/>
      <c r="C298" s="48"/>
      <c r="D298" s="49"/>
      <c r="E298" s="47"/>
      <c r="F298" s="49"/>
      <c r="G298" s="49"/>
      <c r="H298" s="49"/>
      <c r="I298" s="49"/>
      <c r="J298" s="50" t="str">
        <f aca="true">IF(AND(B298="",D298="",F298=""),"",IF(V298="Sí","✖️ Anulado",IF(O298&lt;&gt;"","📦 Entregado",IF(Q298="No","↩️ No aceptado",IF(N298&lt;&gt;"","✅ Listo para recoger",IF(Q298="Esperando","💬 Esperando su sí",IF(AND(L298&lt;&gt;"",TODAY()&gt;N(L298)),"🐢 Retrasado",IF(M298&lt;&gt;"","🔧 En marcha","📥 En cola"))))))))</f>
        <v/>
      </c>
      <c r="K298" s="51" t="str">
        <f aca="true">IF(OR(L298="",J298="",J298="✖️ Anulado",J298="↩️ No aceptado"),"",IF(N298&lt;&gt;"",IF(N298&gt;L298,N298-L298,""),IF(O298&lt;&gt;"",IF(O298&gt;L298,O298-L298,""),IF(TODAY()&gt;L298,TODAY()-L298,""))))</f>
        <v/>
      </c>
      <c r="L298" s="48"/>
      <c r="M298" s="48"/>
      <c r="N298" s="48"/>
      <c r="O298" s="48"/>
      <c r="P298" s="52"/>
      <c r="Q298" s="53"/>
      <c r="R298" s="52"/>
      <c r="S298" s="52"/>
      <c r="T298" s="48"/>
      <c r="U298" s="54" t="str">
        <f aca="false">IF(OR(J298="",J298="✖️ Anulado",J298="↩️ No aceptado",AND(T298&lt;&gt;"",T298&lt;&gt;"No")),"",IF(IF(R298&lt;&gt;"",N(R298),N(P298))-N(S298)&gt;0,IF(R298&lt;&gt;"",N(R298),N(P298))-N(S298),""))</f>
        <v/>
      </c>
      <c r="V298" s="53"/>
      <c r="W298" s="49"/>
    </row>
    <row r="299" customFormat="false" ht="21" hidden="false" customHeight="true" outlineLevel="0" collapsed="false">
      <c r="A299" s="38" t="n">
        <v>295</v>
      </c>
      <c r="B299" s="47"/>
      <c r="C299" s="48"/>
      <c r="D299" s="49"/>
      <c r="E299" s="47"/>
      <c r="F299" s="49"/>
      <c r="G299" s="49"/>
      <c r="H299" s="49"/>
      <c r="I299" s="49"/>
      <c r="J299" s="50" t="str">
        <f aca="true">IF(AND(B299="",D299="",F299=""),"",IF(V299="Sí","✖️ Anulado",IF(O299&lt;&gt;"","📦 Entregado",IF(Q299="No","↩️ No aceptado",IF(N299&lt;&gt;"","✅ Listo para recoger",IF(Q299="Esperando","💬 Esperando su sí",IF(AND(L299&lt;&gt;"",TODAY()&gt;N(L299)),"🐢 Retrasado",IF(M299&lt;&gt;"","🔧 En marcha","📥 En cola"))))))))</f>
        <v/>
      </c>
      <c r="K299" s="51" t="str">
        <f aca="true">IF(OR(L299="",J299="",J299="✖️ Anulado",J299="↩️ No aceptado"),"",IF(N299&lt;&gt;"",IF(N299&gt;L299,N299-L299,""),IF(O299&lt;&gt;"",IF(O299&gt;L299,O299-L299,""),IF(TODAY()&gt;L299,TODAY()-L299,""))))</f>
        <v/>
      </c>
      <c r="L299" s="48"/>
      <c r="M299" s="48"/>
      <c r="N299" s="48"/>
      <c r="O299" s="48"/>
      <c r="P299" s="52"/>
      <c r="Q299" s="53"/>
      <c r="R299" s="52"/>
      <c r="S299" s="52"/>
      <c r="T299" s="48"/>
      <c r="U299" s="54" t="str">
        <f aca="false">IF(OR(J299="",J299="✖️ Anulado",J299="↩️ No aceptado",AND(T299&lt;&gt;"",T299&lt;&gt;"No")),"",IF(IF(R299&lt;&gt;"",N(R299),N(P299))-N(S299)&gt;0,IF(R299&lt;&gt;"",N(R299),N(P299))-N(S299),""))</f>
        <v/>
      </c>
      <c r="V299" s="53"/>
      <c r="W299" s="49"/>
    </row>
    <row r="300" customFormat="false" ht="21" hidden="false" customHeight="true" outlineLevel="0" collapsed="false">
      <c r="A300" s="38" t="n">
        <v>296</v>
      </c>
      <c r="B300" s="47"/>
      <c r="C300" s="48"/>
      <c r="D300" s="49"/>
      <c r="E300" s="47"/>
      <c r="F300" s="49"/>
      <c r="G300" s="49"/>
      <c r="H300" s="49"/>
      <c r="I300" s="49"/>
      <c r="J300" s="50" t="str">
        <f aca="true">IF(AND(B300="",D300="",F300=""),"",IF(V300="Sí","✖️ Anulado",IF(O300&lt;&gt;"","📦 Entregado",IF(Q300="No","↩️ No aceptado",IF(N300&lt;&gt;"","✅ Listo para recoger",IF(Q300="Esperando","💬 Esperando su sí",IF(AND(L300&lt;&gt;"",TODAY()&gt;N(L300)),"🐢 Retrasado",IF(M300&lt;&gt;"","🔧 En marcha","📥 En cola"))))))))</f>
        <v/>
      </c>
      <c r="K300" s="51" t="str">
        <f aca="true">IF(OR(L300="",J300="",J300="✖️ Anulado",J300="↩️ No aceptado"),"",IF(N300&lt;&gt;"",IF(N300&gt;L300,N300-L300,""),IF(O300&lt;&gt;"",IF(O300&gt;L300,O300-L300,""),IF(TODAY()&gt;L300,TODAY()-L300,""))))</f>
        <v/>
      </c>
      <c r="L300" s="48"/>
      <c r="M300" s="48"/>
      <c r="N300" s="48"/>
      <c r="O300" s="48"/>
      <c r="P300" s="52"/>
      <c r="Q300" s="53"/>
      <c r="R300" s="52"/>
      <c r="S300" s="52"/>
      <c r="T300" s="48"/>
      <c r="U300" s="54" t="str">
        <f aca="false">IF(OR(J300="",J300="✖️ Anulado",J300="↩️ No aceptado",AND(T300&lt;&gt;"",T300&lt;&gt;"No")),"",IF(IF(R300&lt;&gt;"",N(R300),N(P300))-N(S300)&gt;0,IF(R300&lt;&gt;"",N(R300),N(P300))-N(S300),""))</f>
        <v/>
      </c>
      <c r="V300" s="53"/>
      <c r="W300" s="49"/>
    </row>
    <row r="301" customFormat="false" ht="21" hidden="false" customHeight="true" outlineLevel="0" collapsed="false">
      <c r="A301" s="38" t="n">
        <v>297</v>
      </c>
      <c r="B301" s="47"/>
      <c r="C301" s="48"/>
      <c r="D301" s="49"/>
      <c r="E301" s="47"/>
      <c r="F301" s="49"/>
      <c r="G301" s="49"/>
      <c r="H301" s="49"/>
      <c r="I301" s="49"/>
      <c r="J301" s="50" t="str">
        <f aca="true">IF(AND(B301="",D301="",F301=""),"",IF(V301="Sí","✖️ Anulado",IF(O301&lt;&gt;"","📦 Entregado",IF(Q301="No","↩️ No aceptado",IF(N301&lt;&gt;"","✅ Listo para recoger",IF(Q301="Esperando","💬 Esperando su sí",IF(AND(L301&lt;&gt;"",TODAY()&gt;N(L301)),"🐢 Retrasado",IF(M301&lt;&gt;"","🔧 En marcha","📥 En cola"))))))))</f>
        <v/>
      </c>
      <c r="K301" s="51" t="str">
        <f aca="true">IF(OR(L301="",J301="",J301="✖️ Anulado",J301="↩️ No aceptado"),"",IF(N301&lt;&gt;"",IF(N301&gt;L301,N301-L301,""),IF(O301&lt;&gt;"",IF(O301&gt;L301,O301-L301,""),IF(TODAY()&gt;L301,TODAY()-L301,""))))</f>
        <v/>
      </c>
      <c r="L301" s="48"/>
      <c r="M301" s="48"/>
      <c r="N301" s="48"/>
      <c r="O301" s="48"/>
      <c r="P301" s="52"/>
      <c r="Q301" s="53"/>
      <c r="R301" s="52"/>
      <c r="S301" s="52"/>
      <c r="T301" s="48"/>
      <c r="U301" s="54" t="str">
        <f aca="false">IF(OR(J301="",J301="✖️ Anulado",J301="↩️ No aceptado",AND(T301&lt;&gt;"",T301&lt;&gt;"No")),"",IF(IF(R301&lt;&gt;"",N(R301),N(P301))-N(S301)&gt;0,IF(R301&lt;&gt;"",N(R301),N(P301))-N(S301),""))</f>
        <v/>
      </c>
      <c r="V301" s="53"/>
      <c r="W301" s="49"/>
    </row>
    <row r="302" customFormat="false" ht="21" hidden="false" customHeight="true" outlineLevel="0" collapsed="false">
      <c r="A302" s="38" t="n">
        <v>298</v>
      </c>
      <c r="B302" s="47"/>
      <c r="C302" s="48"/>
      <c r="D302" s="49"/>
      <c r="E302" s="47"/>
      <c r="F302" s="49"/>
      <c r="G302" s="49"/>
      <c r="H302" s="49"/>
      <c r="I302" s="49"/>
      <c r="J302" s="50" t="str">
        <f aca="true">IF(AND(B302="",D302="",F302=""),"",IF(V302="Sí","✖️ Anulado",IF(O302&lt;&gt;"","📦 Entregado",IF(Q302="No","↩️ No aceptado",IF(N302&lt;&gt;"","✅ Listo para recoger",IF(Q302="Esperando","💬 Esperando su sí",IF(AND(L302&lt;&gt;"",TODAY()&gt;N(L302)),"🐢 Retrasado",IF(M302&lt;&gt;"","🔧 En marcha","📥 En cola"))))))))</f>
        <v/>
      </c>
      <c r="K302" s="51" t="str">
        <f aca="true">IF(OR(L302="",J302="",J302="✖️ Anulado",J302="↩️ No aceptado"),"",IF(N302&lt;&gt;"",IF(N302&gt;L302,N302-L302,""),IF(O302&lt;&gt;"",IF(O302&gt;L302,O302-L302,""),IF(TODAY()&gt;L302,TODAY()-L302,""))))</f>
        <v/>
      </c>
      <c r="L302" s="48"/>
      <c r="M302" s="48"/>
      <c r="N302" s="48"/>
      <c r="O302" s="48"/>
      <c r="P302" s="52"/>
      <c r="Q302" s="53"/>
      <c r="R302" s="52"/>
      <c r="S302" s="52"/>
      <c r="T302" s="48"/>
      <c r="U302" s="54" t="str">
        <f aca="false">IF(OR(J302="",J302="✖️ Anulado",J302="↩️ No aceptado",AND(T302&lt;&gt;"",T302&lt;&gt;"No")),"",IF(IF(R302&lt;&gt;"",N(R302),N(P302))-N(S302)&gt;0,IF(R302&lt;&gt;"",N(R302),N(P302))-N(S302),""))</f>
        <v/>
      </c>
      <c r="V302" s="53"/>
      <c r="W302" s="49"/>
    </row>
    <row r="303" customFormat="false" ht="21" hidden="false" customHeight="true" outlineLevel="0" collapsed="false">
      <c r="A303" s="38" t="n">
        <v>299</v>
      </c>
      <c r="B303" s="47"/>
      <c r="C303" s="48"/>
      <c r="D303" s="49"/>
      <c r="E303" s="47"/>
      <c r="F303" s="49"/>
      <c r="G303" s="49"/>
      <c r="H303" s="49"/>
      <c r="I303" s="49"/>
      <c r="J303" s="50" t="str">
        <f aca="true">IF(AND(B303="",D303="",F303=""),"",IF(V303="Sí","✖️ Anulado",IF(O303&lt;&gt;"","📦 Entregado",IF(Q303="No","↩️ No aceptado",IF(N303&lt;&gt;"","✅ Listo para recoger",IF(Q303="Esperando","💬 Esperando su sí",IF(AND(L303&lt;&gt;"",TODAY()&gt;N(L303)),"🐢 Retrasado",IF(M303&lt;&gt;"","🔧 En marcha","📥 En cola"))))))))</f>
        <v/>
      </c>
      <c r="K303" s="51" t="str">
        <f aca="true">IF(OR(L303="",J303="",J303="✖️ Anulado",J303="↩️ No aceptado"),"",IF(N303&lt;&gt;"",IF(N303&gt;L303,N303-L303,""),IF(O303&lt;&gt;"",IF(O303&gt;L303,O303-L303,""),IF(TODAY()&gt;L303,TODAY()-L303,""))))</f>
        <v/>
      </c>
      <c r="L303" s="48"/>
      <c r="M303" s="48"/>
      <c r="N303" s="48"/>
      <c r="O303" s="48"/>
      <c r="P303" s="52"/>
      <c r="Q303" s="53"/>
      <c r="R303" s="52"/>
      <c r="S303" s="52"/>
      <c r="T303" s="48"/>
      <c r="U303" s="54" t="str">
        <f aca="false">IF(OR(J303="",J303="✖️ Anulado",J303="↩️ No aceptado",AND(T303&lt;&gt;"",T303&lt;&gt;"No")),"",IF(IF(R303&lt;&gt;"",N(R303),N(P303))-N(S303)&gt;0,IF(R303&lt;&gt;"",N(R303),N(P303))-N(S303),""))</f>
        <v/>
      </c>
      <c r="V303" s="53"/>
      <c r="W303" s="49"/>
    </row>
    <row r="304" customFormat="false" ht="21" hidden="false" customHeight="true" outlineLevel="0" collapsed="false">
      <c r="A304" s="38" t="n">
        <v>300</v>
      </c>
      <c r="B304" s="47"/>
      <c r="C304" s="48"/>
      <c r="D304" s="49"/>
      <c r="E304" s="47"/>
      <c r="F304" s="49"/>
      <c r="G304" s="49"/>
      <c r="H304" s="49"/>
      <c r="I304" s="49"/>
      <c r="J304" s="50" t="str">
        <f aca="true">IF(AND(B304="",D304="",F304=""),"",IF(V304="Sí","✖️ Anulado",IF(O304&lt;&gt;"","📦 Entregado",IF(Q304="No","↩️ No aceptado",IF(N304&lt;&gt;"","✅ Listo para recoger",IF(Q304="Esperando","💬 Esperando su sí",IF(AND(L304&lt;&gt;"",TODAY()&gt;N(L304)),"🐢 Retrasado",IF(M304&lt;&gt;"","🔧 En marcha","📥 En cola"))))))))</f>
        <v/>
      </c>
      <c r="K304" s="51" t="str">
        <f aca="true">IF(OR(L304="",J304="",J304="✖️ Anulado",J304="↩️ No aceptado"),"",IF(N304&lt;&gt;"",IF(N304&gt;L304,N304-L304,""),IF(O304&lt;&gt;"",IF(O304&gt;L304,O304-L304,""),IF(TODAY()&gt;L304,TODAY()-L304,""))))</f>
        <v/>
      </c>
      <c r="L304" s="48"/>
      <c r="M304" s="48"/>
      <c r="N304" s="48"/>
      <c r="O304" s="48"/>
      <c r="P304" s="52"/>
      <c r="Q304" s="53"/>
      <c r="R304" s="52"/>
      <c r="S304" s="52"/>
      <c r="T304" s="48"/>
      <c r="U304" s="54" t="str">
        <f aca="false">IF(OR(J304="",J304="✖️ Anulado",J304="↩️ No aceptado",AND(T304&lt;&gt;"",T304&lt;&gt;"No")),"",IF(IF(R304&lt;&gt;"",N(R304),N(P304))-N(S304)&gt;0,IF(R304&lt;&gt;"",N(R304),N(P304))-N(S304),""))</f>
        <v/>
      </c>
      <c r="V304" s="53"/>
      <c r="W304" s="49"/>
    </row>
  </sheetData>
  <autoFilter ref="A4:W304"/>
  <mergeCells count="5">
    <mergeCell ref="A3:I3"/>
    <mergeCell ref="J3:K3"/>
    <mergeCell ref="L3:O3"/>
    <mergeCell ref="P3:U3"/>
    <mergeCell ref="V3:W3"/>
  </mergeCells>
  <conditionalFormatting sqref="A5:I304">
    <cfRule type="expression" priority="2" aboveAverage="0" equalAverage="0" bottom="0" percent="0" rank="0" text="" dxfId="21">
      <formula>AND(OR($J5="✖️ Anulado",$J5="↩️ No aceptado",AND($J5="📦 Entregado",$U5="")),MOD(ROW(),2)=0)</formula>
    </cfRule>
    <cfRule type="expression" priority="3" aboveAverage="0" equalAverage="0" bottom="0" percent="0" rank="0" text="" dxfId="22">
      <formula>OR($J5="✖️ Anulado",$J5="↩️ No aceptado",AND($J5="📦 Entregado",$U5=""))</formula>
    </cfRule>
    <cfRule type="expression" priority="4" aboveAverage="0" equalAverage="0" bottom="0" percent="0" rank="0" text="" dxfId="23">
      <formula>MOD(ROW(),2)=0</formula>
    </cfRule>
  </conditionalFormatting>
  <conditionalFormatting sqref="M5:T304">
    <cfRule type="expression" priority="5" aboveAverage="0" equalAverage="0" bottom="0" percent="0" rank="0" text="" dxfId="21">
      <formula>AND(OR($J5="✖️ Anulado",$J5="↩️ No aceptado",AND($J5="📦 Entregado",$U5="")),MOD(ROW(),2)=0)</formula>
    </cfRule>
    <cfRule type="expression" priority="6" aboveAverage="0" equalAverage="0" bottom="0" percent="0" rank="0" text="" dxfId="22">
      <formula>OR($J5="✖️ Anulado",$J5="↩️ No aceptado",AND($J5="📦 Entregado",$U5=""))</formula>
    </cfRule>
    <cfRule type="expression" priority="7" aboveAverage="0" equalAverage="0" bottom="0" percent="0" rank="0" text="" dxfId="23">
      <formula>MOD(ROW(),2)=0</formula>
    </cfRule>
  </conditionalFormatting>
  <conditionalFormatting sqref="V5:W304">
    <cfRule type="expression" priority="8" aboveAverage="0" equalAverage="0" bottom="0" percent="0" rank="0" text="" dxfId="21">
      <formula>AND(OR($J5="✖️ Anulado",$J5="↩️ No aceptado",AND($J5="📦 Entregado",$U5="")),MOD(ROW(),2)=0)</formula>
    </cfRule>
    <cfRule type="expression" priority="9" aboveAverage="0" equalAverage="0" bottom="0" percent="0" rank="0" text="" dxfId="22">
      <formula>OR($J5="✖️ Anulado",$J5="↩️ No aceptado",AND($J5="📦 Entregado",$U5=""))</formula>
    </cfRule>
    <cfRule type="expression" priority="10" aboveAverage="0" equalAverage="0" bottom="0" percent="0" rank="0" text="" dxfId="23">
      <formula>MOD(ROW(),2)=0</formula>
    </cfRule>
  </conditionalFormatting>
  <conditionalFormatting sqref="L5:L304">
    <cfRule type="expression" priority="11" aboveAverage="0" equalAverage="0" bottom="0" percent="0" rank="0" text="" dxfId="24">
      <formula>AND($J5="🐢 Retrasado",MOD(ROW(),2)=0)</formula>
    </cfRule>
    <cfRule type="expression" priority="12" aboveAverage="0" equalAverage="0" bottom="0" percent="0" rank="0" text="" dxfId="25">
      <formula>$J5="🐢 Retrasado"</formula>
    </cfRule>
    <cfRule type="expression" priority="13" aboveAverage="0" equalAverage="0" bottom="0" percent="0" rank="0" text="" dxfId="21">
      <formula>AND(OR($J5="✖️ Anulado",$J5="↩️ No aceptado",AND($J5="📦 Entregado",$U5="")),MOD(ROW(),2)=0)</formula>
    </cfRule>
    <cfRule type="expression" priority="14" aboveAverage="0" equalAverage="0" bottom="0" percent="0" rank="0" text="" dxfId="22">
      <formula>OR($J5="✖️ Anulado",$J5="↩️ No aceptado",AND($J5="📦 Entregado",$U5=""))</formula>
    </cfRule>
    <cfRule type="expression" priority="15" aboveAverage="0" equalAverage="0" bottom="0" percent="0" rank="0" text="" dxfId="23">
      <formula>MOD(ROW(),2)=0</formula>
    </cfRule>
  </conditionalFormatting>
  <conditionalFormatting sqref="J5:J304">
    <cfRule type="expression" priority="16" aboveAverage="0" equalAverage="0" bottom="0" percent="0" rank="0" text="" dxfId="26">
      <formula>$J5="📥 En cola"</formula>
    </cfRule>
    <cfRule type="expression" priority="17" aboveAverage="0" equalAverage="0" bottom="0" percent="0" rank="0" text="" dxfId="27">
      <formula>$J5="🔧 En marcha"</formula>
    </cfRule>
    <cfRule type="expression" priority="18" aboveAverage="0" equalAverage="0" bottom="0" percent="0" rank="0" text="" dxfId="28">
      <formula>$J5="🐢 Retrasado"</formula>
    </cfRule>
    <cfRule type="expression" priority="19" aboveAverage="0" equalAverage="0" bottom="0" percent="0" rank="0" text="" dxfId="29">
      <formula>$J5="💬 Esperando su sí"</formula>
    </cfRule>
    <cfRule type="expression" priority="20" aboveAverage="0" equalAverage="0" bottom="0" percent="0" rank="0" text="" dxfId="30">
      <formula>$J5="✅ Listo para recoger"</formula>
    </cfRule>
    <cfRule type="expression" priority="21" aboveAverage="0" equalAverage="0" bottom="0" percent="0" rank="0" text="" dxfId="31">
      <formula>$J5="📦 Entregado"</formula>
    </cfRule>
    <cfRule type="expression" priority="22" aboveAverage="0" equalAverage="0" bottom="0" percent="0" rank="0" text="" dxfId="32">
      <formula>$J5="↩️ No aceptado"</formula>
    </cfRule>
    <cfRule type="expression" priority="23" aboveAverage="0" equalAverage="0" bottom="0" percent="0" rank="0" text="" dxfId="33">
      <formula>$J5="✖️ Anulado"</formula>
    </cfRule>
  </conditionalFormatting>
  <conditionalFormatting sqref="K5:K304">
    <cfRule type="expression" priority="24" aboveAverage="0" equalAverage="0" bottom="0" percent="0" rank="0" text="" dxfId="32">
      <formula>AND($J5="🐢 Retrasado",N($K5)&gt;0)</formula>
    </cfRule>
    <cfRule type="expression" priority="25" aboveAverage="0" equalAverage="0" bottom="0" percent="0" rank="0" text="" dxfId="34">
      <formula>N($K5)&gt;0</formula>
    </cfRule>
    <cfRule type="expression" priority="26" aboveAverage="0" equalAverage="0" bottom="0" percent="0" rank="0" text="" dxfId="22">
      <formula>OR($J5="✖️ Anulado",$J5="↩️ No aceptado",AND($J5="📦 Entregado",$U5=""))</formula>
    </cfRule>
  </conditionalFormatting>
  <conditionalFormatting sqref="U5:U304">
    <cfRule type="expression" priority="27" aboveAverage="0" equalAverage="0" bottom="0" percent="0" rank="0" text="" dxfId="35">
      <formula>N($U5)&gt;0</formula>
    </cfRule>
  </conditionalFormatting>
  <dataValidations count="7">
    <dataValidation allowBlank="true" error="Escribe una fecha, por ejemplo 16/10/2026." errorStyle="stop" errorTitle="Fecha" operator="greaterThan" showDropDown="false" showErrorMessage="true" showInputMessage="false" sqref="C5:C304 L5:O304" type="date">
      <formula1>36526</formula1>
      <formula2>0</formula2>
    </dataValidation>
    <dataValidation allowBlank="true" errorStyle="stop" operator="between" showDropDown="false" showErrorMessage="false" showInputMessage="false" sqref="I5:I304" type="list">
      <formula1>Listas!$B$5:$B$40</formula1>
      <formula2>0</formula2>
    </dataValidation>
    <dataValidation allowBlank="true" errorStyle="stop" operator="between" showDropDown="false" showErrorMessage="false" showInputMessage="false" sqref="Q5:Q304" type="list">
      <formula1>"Sí,Esperando,No"</formula1>
      <formula2>0</formula2>
    </dataValidation>
    <dataValidation allowBlank="true" errorStyle="stop" operator="between" showDropDown="false" showErrorMessage="false" showInputMessage="false" sqref="T5:T304" type="list">
      <formula1>"Sí,No"</formula1>
      <formula2>0</formula2>
    </dataValidation>
    <dataValidation allowBlank="true" errorStyle="stop" operator="between" showDropDown="false" showErrorMessage="false" showInputMessage="false" sqref="V5:V304" type="list">
      <formula1>"Sí,No"</formula1>
      <formula2>0</formula2>
    </dataValidation>
    <dataValidation allowBlank="true" error="Escribe un número, sin el símbolo €." errorStyle="stop" operator="greaterThanOrEqual" showDropDown="false" showErrorMessage="true" showInputMessage="false" sqref="P5:P304 R5:S304" type="decimal">
      <formula1>0</formula1>
      <formula2>0</formula2>
    </dataValidation>
    <dataValidation allowBlank="true" error="Ese número ya lo tiene otro trabajo. Cada trabajo lleva el suyo." errorStyle="stop" errorTitle="Número repetido" operator="between" showDropDown="false" showErrorMessage="true" showInputMessage="false" sqref="B5:B304" type="custom">
      <formula1>COUNTIF($B$5:$B$304,B5)&lt;=1</formula1>
      <formula2>0</formula2>
    </dataValidation>
  </dataValidations>
  <hyperlinks>
    <hyperlink ref="L1" r:id="rId2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5A00"/>
    <pageSetUpPr fitToPage="true"/>
  </sheetPr>
  <dimension ref="A1:I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7" min="2" style="0" width="17"/>
    <col collapsed="false" customWidth="true" hidden="false" outlineLevel="0" max="8" min="8" style="0" width="3"/>
    <col collapsed="false" customWidth="true" hidden="true" outlineLevel="0" max="9" min="9" style="0" width="6"/>
  </cols>
  <sheetData>
    <row r="1" customFormat="false" ht="48" hidden="false" customHeight="true" outlineLevel="0" collapsed="false">
      <c r="A1" s="1"/>
      <c r="B1" s="22" t="s">
        <v>0</v>
      </c>
      <c r="C1" s="1"/>
      <c r="D1" s="1"/>
      <c r="E1" s="55" t="s">
        <v>31</v>
      </c>
      <c r="F1" s="55"/>
      <c r="G1" s="55"/>
      <c r="H1" s="1"/>
    </row>
    <row r="3" customFormat="false" ht="30" hidden="false" customHeight="true" outlineLevel="0" collapsed="false">
      <c r="B3" s="56" t="s">
        <v>39</v>
      </c>
      <c r="C3" s="57" t="s">
        <v>77</v>
      </c>
      <c r="D3" s="58" t="str">
        <f aca="false">IF($C$3="","Escribe el número de un trabajo.",IF($I$3="","Ese número no está en «Trabajos».","Se rellena sola. Para imprimir: Archivo → Imprimir."))</f>
        <v>Se rellena sola. Para imprimir: Archivo → Imprimir.</v>
      </c>
      <c r="E3" s="58"/>
      <c r="F3" s="58"/>
      <c r="G3" s="58"/>
      <c r="I3" s="0" t="n">
        <f aca="false">IF($C$3="","",IFERROR(MATCH($C$3,Trabajos!$B$5:$B$304,0),""))</f>
        <v>3</v>
      </c>
    </row>
    <row r="5" customFormat="false" ht="30" hidden="false" customHeight="true" outlineLevel="0" collapsed="false">
      <c r="B5" s="59" t="s">
        <v>109</v>
      </c>
      <c r="C5" s="59"/>
      <c r="D5" s="59"/>
      <c r="E5" s="59"/>
      <c r="F5" s="60" t="str">
        <f aca="false">IF($I$3="","","Nº "&amp;$C$3)</f>
        <v>Nº OT-0103</v>
      </c>
      <c r="G5" s="60"/>
    </row>
    <row r="6" customFormat="false" ht="19.5" hidden="false" customHeight="true" outlineLevel="0" collapsed="false">
      <c r="B6" s="61" t="str">
        <f aca="false">Listas!$E$4&amp;"  ·  "&amp;Listas!$E$5</f>
        <v>Tu negocio  ·  000 000 000</v>
      </c>
      <c r="C6" s="61"/>
      <c r="D6" s="61"/>
      <c r="E6" s="61"/>
      <c r="F6" s="61"/>
      <c r="G6" s="61"/>
    </row>
    <row r="7" customFormat="false" ht="16.5" hidden="false" customHeight="true" outlineLevel="0" collapsed="false">
      <c r="B7" s="62" t="s">
        <v>110</v>
      </c>
      <c r="C7" s="62"/>
      <c r="D7" s="62" t="s">
        <v>111</v>
      </c>
      <c r="E7" s="62"/>
      <c r="F7" s="62" t="s">
        <v>112</v>
      </c>
      <c r="G7" s="62"/>
    </row>
    <row r="8" customFormat="false" ht="16.5" hidden="false" customHeight="true" outlineLevel="0" collapsed="false">
      <c r="B8" s="63" t="n">
        <f aca="false">IF($I$3="","",IF(INDEX(Trabajos!$C$5:$C$304,$I$3)="","",INDEX(Trabajos!$C$5:$C$304,$I$3)))</f>
        <v>46307</v>
      </c>
      <c r="C8" s="63"/>
      <c r="D8" s="64" t="n">
        <f aca="false">IF($I$3="","",IF(INDEX(Trabajos!$L$5:$L$304,$I$3)="","",INDEX(Trabajos!$L$5:$L$304,$I$3)))</f>
        <v>46313</v>
      </c>
      <c r="E8" s="64"/>
      <c r="F8" s="65" t="str">
        <f aca="false">IF($I$3="","",IF(INDEX(Trabajos!$I$5:$I$304,$I$3)="","",INDEX(Trabajos!$I$5:$I$304,$I$3)))</f>
        <v>Luis</v>
      </c>
      <c r="G8" s="65"/>
    </row>
    <row r="9" customFormat="false" ht="16.5" hidden="false" customHeight="true" outlineLevel="0" collapsed="false">
      <c r="B9" s="62" t="s">
        <v>113</v>
      </c>
      <c r="C9" s="62"/>
      <c r="D9" s="62"/>
      <c r="E9" s="62"/>
      <c r="F9" s="62" t="s">
        <v>114</v>
      </c>
      <c r="G9" s="62"/>
    </row>
    <row r="10" customFormat="false" ht="16.5" hidden="false" customHeight="true" outlineLevel="0" collapsed="false">
      <c r="B10" s="65" t="str">
        <f aca="false">IF($I$3="","",IF(INDEX(Trabajos!$D$5:$D$304,$I$3)="","",INDEX(Trabajos!$D$5:$D$304,$I$3)))</f>
        <v>Lucía</v>
      </c>
      <c r="C10" s="65"/>
      <c r="D10" s="65"/>
      <c r="E10" s="65"/>
      <c r="F10" s="65" t="str">
        <f aca="false">IF($I$3="","",IF(INDEX(Trabajos!$E$5:$E$304,$I$3)="","",INDEX(Trabajos!$E$5:$E$304,$I$3)))</f>
        <v>000 000 003</v>
      </c>
      <c r="G10" s="65"/>
    </row>
    <row r="11" customFormat="false" ht="16.5" hidden="false" customHeight="true" outlineLevel="0" collapsed="false">
      <c r="B11" s="62" t="s">
        <v>115</v>
      </c>
      <c r="C11" s="62"/>
      <c r="D11" s="62"/>
      <c r="E11" s="62"/>
      <c r="F11" s="62"/>
      <c r="G11" s="62"/>
    </row>
    <row r="12" customFormat="false" ht="16.5" hidden="false" customHeight="true" outlineLevel="0" collapsed="false">
      <c r="B12" s="65" t="str">
        <f aca="false">IF($I$3="","",IF(INDEX(Trabajos!$F$5:$F$304,$I$3)="","",INDEX(Trabajos!$F$5:$F$304,$I$3)))</f>
        <v>Bicicleta de paseo</v>
      </c>
      <c r="C12" s="65"/>
      <c r="D12" s="65"/>
      <c r="E12" s="65"/>
      <c r="F12" s="65"/>
      <c r="G12" s="65"/>
    </row>
    <row r="13" customFormat="false" ht="16.5" hidden="false" customHeight="true" outlineLevel="0" collapsed="false">
      <c r="B13" s="62" t="s">
        <v>116</v>
      </c>
      <c r="C13" s="62"/>
      <c r="D13" s="62"/>
      <c r="E13" s="62"/>
      <c r="F13" s="62"/>
      <c r="G13" s="62"/>
    </row>
    <row r="14" customFormat="false" ht="16.5" hidden="false" customHeight="true" outlineLevel="0" collapsed="false">
      <c r="B14" s="65" t="str">
        <f aca="false">IF($I$3="","",IF(INDEX(Trabajos!$G$5:$G$304,$I$3)="","",INDEX(Trabajos!$G$5:$G$304,$I$3)))</f>
        <v>Rueda trasera pinchada</v>
      </c>
      <c r="C14" s="65"/>
      <c r="D14" s="65"/>
      <c r="E14" s="65"/>
      <c r="F14" s="65"/>
      <c r="G14" s="65"/>
    </row>
    <row r="15" customFormat="false" ht="16.5" hidden="false" customHeight="true" outlineLevel="0" collapsed="false">
      <c r="B15" s="62" t="s">
        <v>117</v>
      </c>
      <c r="C15" s="62"/>
      <c r="D15" s="62"/>
      <c r="E15" s="62"/>
      <c r="F15" s="62"/>
      <c r="G15" s="62"/>
    </row>
    <row r="16" customFormat="false" ht="39.75" hidden="false" customHeight="true" outlineLevel="0" collapsed="false">
      <c r="B16" s="65" t="str">
        <f aca="false">IF($I$3="","",IF(INDEX(Trabajos!$H$5:$H$304,$I$3)="","",INDEX(Trabajos!$H$5:$H$304,$I$3)))</f>
        <v>Revisión, frenos y cámara trasera</v>
      </c>
      <c r="C16" s="65"/>
      <c r="D16" s="65"/>
      <c r="E16" s="65"/>
      <c r="F16" s="65"/>
      <c r="G16" s="65"/>
    </row>
    <row r="17" customFormat="false" ht="16.5" hidden="false" customHeight="true" outlineLevel="0" collapsed="false">
      <c r="B17" s="62" t="s">
        <v>118</v>
      </c>
      <c r="C17" s="62"/>
      <c r="D17" s="62" t="s">
        <v>119</v>
      </c>
      <c r="E17" s="62"/>
      <c r="F17" s="62" t="s">
        <v>120</v>
      </c>
      <c r="G17" s="62"/>
    </row>
    <row r="18" customFormat="false" ht="16.5" hidden="false" customHeight="true" outlineLevel="0" collapsed="false">
      <c r="B18" s="66" t="n">
        <f aca="false">IF($I$3="","",IF(INDEX(Trabajos!$R$5:$R$304,$I$3)&lt;&gt;"",INDEX(Trabajos!$R$5:$R$304,$I$3),IF(INDEX(Trabajos!$P$5:$P$304,$I$3)="","",INDEX(Trabajos!$P$5:$P$304,$I$3))))</f>
        <v>45</v>
      </c>
      <c r="C18" s="66"/>
      <c r="D18" s="66" t="n">
        <f aca="false">IF($I$3="","",IF(INDEX(Trabajos!$S$5:$S$304,$I$3)="","",INDEX(Trabajos!$S$5:$S$304,$I$3)))</f>
        <v>10</v>
      </c>
      <c r="E18" s="66"/>
      <c r="F18" s="67" t="n">
        <f aca="false">IF($I$3="","",IF(INDEX(Trabajos!$U$5:$U$304,$I$3)="","",INDEX(Trabajos!$U$5:$U$304,$I$3)))</f>
        <v>35</v>
      </c>
      <c r="G18" s="67"/>
    </row>
    <row r="19" customFormat="false" ht="16.5" hidden="false" customHeight="true" outlineLevel="0" collapsed="false">
      <c r="B19" s="62" t="s">
        <v>121</v>
      </c>
      <c r="C19" s="62"/>
      <c r="D19" s="62"/>
      <c r="E19" s="62"/>
      <c r="F19" s="62"/>
      <c r="G19" s="62"/>
    </row>
    <row r="20" customFormat="false" ht="16.5" hidden="false" customHeight="true" outlineLevel="0" collapsed="false">
      <c r="B20" s="65" t="str">
        <f aca="false">IF($I$3="","",IF(INDEX(Trabajos!$W$5:$W$304,$I$3)="","",INDEX(Trabajos!$W$5:$W$304,$I$3)))</f>
        <v/>
      </c>
      <c r="C20" s="65"/>
      <c r="D20" s="65"/>
      <c r="E20" s="65"/>
      <c r="F20" s="65"/>
      <c r="G20" s="65"/>
    </row>
    <row r="21" customFormat="false" ht="16.5" hidden="false" customHeight="true" outlineLevel="0" collapsed="false">
      <c r="B21" s="62" t="s">
        <v>122</v>
      </c>
      <c r="C21" s="62"/>
      <c r="D21" s="62"/>
      <c r="E21" s="62"/>
      <c r="F21" s="62"/>
      <c r="G21" s="62"/>
    </row>
    <row r="22" customFormat="false" ht="19.5" hidden="false" customHeight="true" outlineLevel="0" collapsed="false">
      <c r="B22" s="68"/>
      <c r="C22" s="68"/>
      <c r="D22" s="68"/>
      <c r="E22" s="68"/>
      <c r="F22" s="68"/>
      <c r="G22" s="68"/>
    </row>
    <row r="23" customFormat="false" ht="19.5" hidden="false" customHeight="true" outlineLevel="0" collapsed="false">
      <c r="B23" s="68"/>
      <c r="C23" s="68"/>
      <c r="D23" s="68"/>
      <c r="E23" s="68"/>
      <c r="F23" s="68"/>
      <c r="G23" s="68"/>
    </row>
    <row r="24" customFormat="false" ht="19.5" hidden="false" customHeight="true" outlineLevel="0" collapsed="false">
      <c r="B24" s="68"/>
      <c r="C24" s="68"/>
      <c r="D24" s="68"/>
      <c r="E24" s="68"/>
      <c r="F24" s="68"/>
      <c r="G24" s="68"/>
    </row>
    <row r="25" customFormat="false" ht="30" hidden="false" customHeight="true" outlineLevel="0" collapsed="false">
      <c r="B25" s="69"/>
      <c r="C25" s="69"/>
      <c r="D25" s="69"/>
    </row>
    <row r="26" customFormat="false" ht="16.5" hidden="false" customHeight="true" outlineLevel="0" collapsed="false">
      <c r="B26" s="70" t="s">
        <v>123</v>
      </c>
      <c r="C26" s="70"/>
      <c r="D26" s="70"/>
    </row>
    <row r="27" customFormat="false" ht="16.5" hidden="false" customHeight="true" outlineLevel="0" collapsed="false"/>
    <row r="28" customFormat="false" ht="21.75" hidden="false" customHeight="true" outlineLevel="0" collapsed="false">
      <c r="B28" s="71" t="s">
        <v>124</v>
      </c>
      <c r="C28" s="71"/>
      <c r="D28" s="71"/>
      <c r="E28" s="71"/>
      <c r="F28" s="71"/>
      <c r="G28" s="71"/>
    </row>
    <row r="29" customFormat="false" ht="16.5" hidden="false" customHeight="true" outlineLevel="0" collapsed="false"/>
    <row r="30" customFormat="false" ht="30" hidden="false" customHeight="true" outlineLevel="0" collapsed="false">
      <c r="B30" s="72" t="str">
        <f aca="false">IF(Listas!$E$4="","RESGUARDO",UPPER(Listas!$E$4))</f>
        <v>TU NEGOCIO</v>
      </c>
      <c r="C30" s="72"/>
      <c r="D30" s="72"/>
      <c r="E30" s="72"/>
      <c r="F30" s="73" t="str">
        <f aca="false">IF($I$3="","","Nº "&amp;$C$3)</f>
        <v>Nº OT-0103</v>
      </c>
      <c r="G30" s="73"/>
    </row>
    <row r="31" customFormat="false" ht="16.5" hidden="false" customHeight="true" outlineLevel="0" collapsed="false">
      <c r="B31" s="61" t="str">
        <f aca="false">Listas!$E$5&amp;"  ·  "&amp;Listas!$E$6</f>
        <v>000 000 000  ·  Calle Ejemplo, 1 · Tu ciudad</v>
      </c>
      <c r="C31" s="61"/>
      <c r="D31" s="61"/>
      <c r="E31" s="61"/>
      <c r="F31" s="61"/>
      <c r="G31" s="61"/>
    </row>
    <row r="32" customFormat="false" ht="16.5" hidden="false" customHeight="true" outlineLevel="0" collapsed="false">
      <c r="B32" s="61" t="str">
        <f aca="false">Listas!$E$7</f>
        <v>De lunes a viernes, de 10:00 a 14:00 y de 17:00 a 20:00</v>
      </c>
      <c r="C32" s="61"/>
      <c r="D32" s="61"/>
      <c r="E32" s="61"/>
      <c r="F32" s="61"/>
      <c r="G32" s="61"/>
    </row>
    <row r="33" customFormat="false" ht="16.5" hidden="false" customHeight="true" outlineLevel="0" collapsed="false">
      <c r="B33" s="62" t="s">
        <v>110</v>
      </c>
      <c r="C33" s="62"/>
      <c r="D33" s="62" t="s">
        <v>125</v>
      </c>
      <c r="E33" s="62"/>
      <c r="F33" s="62" t="s">
        <v>113</v>
      </c>
      <c r="G33" s="62"/>
    </row>
    <row r="34" customFormat="false" ht="16.5" hidden="false" customHeight="true" outlineLevel="0" collapsed="false">
      <c r="B34" s="63" t="n">
        <f aca="false">IF($I$3="","",IF(INDEX(Trabajos!$C$5:$C$304,$I$3)="","",INDEX(Trabajos!$C$5:$C$304,$I$3)))</f>
        <v>46307</v>
      </c>
      <c r="C34" s="63"/>
      <c r="D34" s="64" t="n">
        <f aca="false">IF($I$3="","",IF(INDEX(Trabajos!$L$5:$L$304,$I$3)="","",INDEX(Trabajos!$L$5:$L$304,$I$3)))</f>
        <v>46313</v>
      </c>
      <c r="E34" s="64"/>
      <c r="F34" s="65" t="str">
        <f aca="false">IF($I$3="","",IF(INDEX(Trabajos!$D$5:$D$304,$I$3)="","",INDEX(Trabajos!$D$5:$D$304,$I$3)))</f>
        <v>Lucía</v>
      </c>
      <c r="G34" s="65"/>
    </row>
    <row r="35" customFormat="false" ht="16.5" hidden="false" customHeight="true" outlineLevel="0" collapsed="false">
      <c r="B35" s="62" t="s">
        <v>126</v>
      </c>
      <c r="C35" s="62"/>
      <c r="D35" s="62"/>
      <c r="E35" s="62"/>
      <c r="F35" s="62"/>
      <c r="G35" s="62"/>
    </row>
    <row r="36" customFormat="false" ht="16.5" hidden="false" customHeight="true" outlineLevel="0" collapsed="false">
      <c r="B36" s="65" t="str">
        <f aca="false">IF($I$3="","",IF(INDEX(Trabajos!$F$5:$F$304,$I$3)="","",INDEX(Trabajos!$F$5:$F$304,$I$3)))</f>
        <v>Bicicleta de paseo</v>
      </c>
      <c r="C36" s="65"/>
      <c r="D36" s="65"/>
      <c r="E36" s="65"/>
      <c r="F36" s="65"/>
      <c r="G36" s="65"/>
    </row>
    <row r="37" customFormat="false" ht="16.5" hidden="false" customHeight="true" outlineLevel="0" collapsed="false">
      <c r="B37" s="62" t="s">
        <v>116</v>
      </c>
      <c r="C37" s="62"/>
      <c r="D37" s="62"/>
      <c r="E37" s="62"/>
      <c r="F37" s="62"/>
      <c r="G37" s="62"/>
    </row>
    <row r="38" customFormat="false" ht="16.5" hidden="false" customHeight="true" outlineLevel="0" collapsed="false">
      <c r="B38" s="65" t="str">
        <f aca="false">IF($I$3="","",IF(INDEX(Trabajos!$G$5:$G$304,$I$3)="","",INDEX(Trabajos!$G$5:$G$304,$I$3)))</f>
        <v>Rueda trasera pinchada</v>
      </c>
      <c r="C38" s="65"/>
      <c r="D38" s="65"/>
      <c r="E38" s="65"/>
      <c r="F38" s="65"/>
      <c r="G38" s="65"/>
    </row>
    <row r="39" customFormat="false" ht="16.5" hidden="false" customHeight="true" outlineLevel="0" collapsed="false">
      <c r="B39" s="62" t="s">
        <v>127</v>
      </c>
      <c r="C39" s="62"/>
      <c r="D39" s="62"/>
      <c r="E39" s="62"/>
      <c r="F39" s="62"/>
      <c r="G39" s="62"/>
    </row>
    <row r="40" customFormat="false" ht="33.75" hidden="false" customHeight="true" outlineLevel="0" collapsed="false">
      <c r="B40" s="65" t="str">
        <f aca="false">IF($I$3="","",IF(INDEX(Trabajos!$H$5:$H$304,$I$3)="","",INDEX(Trabajos!$H$5:$H$304,$I$3)))</f>
        <v>Revisión, frenos y cámara trasera</v>
      </c>
      <c r="C40" s="65"/>
      <c r="D40" s="65"/>
      <c r="E40" s="65"/>
      <c r="F40" s="65"/>
      <c r="G40" s="65"/>
    </row>
    <row r="41" customFormat="false" ht="16.5" hidden="false" customHeight="true" outlineLevel="0" collapsed="false">
      <c r="B41" s="62" t="s">
        <v>118</v>
      </c>
      <c r="C41" s="62"/>
      <c r="D41" s="62" t="s">
        <v>119</v>
      </c>
      <c r="E41" s="62"/>
      <c r="F41" s="62" t="s">
        <v>120</v>
      </c>
      <c r="G41" s="62"/>
    </row>
    <row r="42" customFormat="false" ht="16.5" hidden="false" customHeight="true" outlineLevel="0" collapsed="false">
      <c r="B42" s="66" t="n">
        <f aca="false">IF($I$3="","",IF(INDEX(Trabajos!$R$5:$R$304,$I$3)&lt;&gt;"",INDEX(Trabajos!$R$5:$R$304,$I$3),IF(INDEX(Trabajos!$P$5:$P$304,$I$3)="","",INDEX(Trabajos!$P$5:$P$304,$I$3))))</f>
        <v>45</v>
      </c>
      <c r="C42" s="66"/>
      <c r="D42" s="66" t="n">
        <f aca="false">IF($I$3="","",IF(INDEX(Trabajos!$S$5:$S$304,$I$3)="","",INDEX(Trabajos!$S$5:$S$304,$I$3)))</f>
        <v>10</v>
      </c>
      <c r="E42" s="66"/>
      <c r="F42" s="67" t="n">
        <f aca="false">IF($I$3="","",IF(INDEX(Trabajos!$U$5:$U$304,$I$3)="","",INDEX(Trabajos!$U$5:$U$304,$I$3)))</f>
        <v>35</v>
      </c>
      <c r="G42" s="67"/>
    </row>
    <row r="43" customFormat="false" ht="33.75" hidden="false" customHeight="true" outlineLevel="0" collapsed="false">
      <c r="B43" s="74" t="str">
        <f aca="false">Listas!$E$8</f>
        <v>Guarda este resguardo: lo necesitas para recoger tu trabajo. Te avisamos cuando esté listo.</v>
      </c>
      <c r="C43" s="74"/>
      <c r="D43" s="74"/>
      <c r="E43" s="74"/>
      <c r="F43" s="74"/>
      <c r="G43" s="74"/>
    </row>
    <row r="44" customFormat="false" ht="30" hidden="false" customHeight="true" outlineLevel="0" collapsed="false">
      <c r="B44" s="69"/>
      <c r="C44" s="69"/>
      <c r="D44" s="69"/>
      <c r="F44" s="69"/>
      <c r="G44" s="69"/>
    </row>
    <row r="45" customFormat="false" ht="16.5" hidden="false" customHeight="true" outlineLevel="0" collapsed="false">
      <c r="B45" s="70" t="s">
        <v>128</v>
      </c>
      <c r="C45" s="70"/>
      <c r="D45" s="70"/>
      <c r="F45" s="70" t="s">
        <v>129</v>
      </c>
      <c r="G45" s="70"/>
    </row>
  </sheetData>
  <mergeCells count="57">
    <mergeCell ref="E1:G1"/>
    <mergeCell ref="D3:G3"/>
    <mergeCell ref="B5:E5"/>
    <mergeCell ref="F5:G5"/>
    <mergeCell ref="B6:G6"/>
    <mergeCell ref="B7:C7"/>
    <mergeCell ref="D7:E7"/>
    <mergeCell ref="F7:G7"/>
    <mergeCell ref="B8:C8"/>
    <mergeCell ref="D8:E8"/>
    <mergeCell ref="F8:G8"/>
    <mergeCell ref="B9:E9"/>
    <mergeCell ref="F9:G9"/>
    <mergeCell ref="B10:E10"/>
    <mergeCell ref="F10:G10"/>
    <mergeCell ref="B11:G11"/>
    <mergeCell ref="B12:G12"/>
    <mergeCell ref="B13:G13"/>
    <mergeCell ref="B14:G14"/>
    <mergeCell ref="B15:G15"/>
    <mergeCell ref="B16:G16"/>
    <mergeCell ref="B17:C17"/>
    <mergeCell ref="D17:E17"/>
    <mergeCell ref="F17:G17"/>
    <mergeCell ref="B18:C18"/>
    <mergeCell ref="D18:E18"/>
    <mergeCell ref="F18:G18"/>
    <mergeCell ref="B19:G19"/>
    <mergeCell ref="B20:G20"/>
    <mergeCell ref="B21:G21"/>
    <mergeCell ref="B26:D26"/>
    <mergeCell ref="B28:G28"/>
    <mergeCell ref="B30:E30"/>
    <mergeCell ref="F30:G30"/>
    <mergeCell ref="B31:G31"/>
    <mergeCell ref="B32:G32"/>
    <mergeCell ref="B33:C33"/>
    <mergeCell ref="D33:E33"/>
    <mergeCell ref="F33:G33"/>
    <mergeCell ref="B34:C34"/>
    <mergeCell ref="D34:E34"/>
    <mergeCell ref="F34:G34"/>
    <mergeCell ref="B35:G35"/>
    <mergeCell ref="B36:G36"/>
    <mergeCell ref="B37:G37"/>
    <mergeCell ref="B38:G38"/>
    <mergeCell ref="B39:G39"/>
    <mergeCell ref="B40:G40"/>
    <mergeCell ref="B41:C41"/>
    <mergeCell ref="D41:E41"/>
    <mergeCell ref="F41:G41"/>
    <mergeCell ref="B42:C42"/>
    <mergeCell ref="D42:E42"/>
    <mergeCell ref="F42:G42"/>
    <mergeCell ref="B43:G43"/>
    <mergeCell ref="B45:D45"/>
    <mergeCell ref="F45:G45"/>
  </mergeCells>
  <dataValidations count="1">
    <dataValidation allowBlank="true" errorStyle="stop" operator="between" showDropDown="false" showErrorMessage="false" showInputMessage="false" sqref="C3" type="list">
      <formula1>Trabajos!$B$5:$B$304</formula1>
      <formula2>0</formula2>
    </dataValidation>
  </dataValidations>
  <hyperlinks>
    <hyperlink ref="E1" r:id="rId2" display="Plantilla gratis de Pathing  ·  pathing.app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A9A"/>
    <pageSetUpPr fitToPage="true"/>
  </sheetPr>
  <dimension ref="A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60"/>
  </cols>
  <sheetData>
    <row r="1" customFormat="false" ht="39.75" hidden="false" customHeight="true" outlineLevel="0" collapsed="false">
      <c r="A1" s="1"/>
      <c r="B1" s="75" t="s">
        <v>130</v>
      </c>
      <c r="C1" s="1"/>
      <c r="D1" s="1"/>
      <c r="E1" s="76" t="s">
        <v>31</v>
      </c>
    </row>
    <row r="2" customFormat="false" ht="15" hidden="false" customHeight="false" outlineLevel="0" collapsed="false">
      <c r="B2" s="16" t="s">
        <v>131</v>
      </c>
    </row>
    <row r="3" customFormat="false" ht="25.5" hidden="false" customHeight="true" outlineLevel="0" collapsed="false">
      <c r="B3" s="77" t="s">
        <v>132</v>
      </c>
      <c r="D3" s="78" t="s">
        <v>133</v>
      </c>
      <c r="E3" s="78"/>
    </row>
    <row r="4" customFormat="false" ht="24" hidden="false" customHeight="true" outlineLevel="0" collapsed="false">
      <c r="B4" s="79" t="s">
        <v>134</v>
      </c>
      <c r="D4" s="80" t="s">
        <v>135</v>
      </c>
      <c r="E4" s="81" t="s">
        <v>136</v>
      </c>
    </row>
    <row r="5" customFormat="false" ht="19.5" hidden="false" customHeight="true" outlineLevel="0" collapsed="false">
      <c r="B5" s="82" t="s">
        <v>67</v>
      </c>
      <c r="D5" s="80" t="s">
        <v>42</v>
      </c>
      <c r="E5" s="81" t="s">
        <v>137</v>
      </c>
    </row>
    <row r="6" customFormat="false" ht="19.5" hidden="false" customHeight="true" outlineLevel="0" collapsed="false">
      <c r="B6" s="83" t="s">
        <v>75</v>
      </c>
      <c r="D6" s="80" t="s">
        <v>138</v>
      </c>
      <c r="E6" s="81" t="s">
        <v>139</v>
      </c>
    </row>
    <row r="7" customFormat="false" ht="19.5" hidden="false" customHeight="true" outlineLevel="0" collapsed="false">
      <c r="B7" s="84"/>
      <c r="D7" s="80" t="s">
        <v>140</v>
      </c>
      <c r="E7" s="81" t="s">
        <v>141</v>
      </c>
    </row>
    <row r="8" customFormat="false" ht="43.5" hidden="false" customHeight="true" outlineLevel="0" collapsed="false">
      <c r="B8" s="85"/>
      <c r="D8" s="80" t="s">
        <v>142</v>
      </c>
      <c r="E8" s="81" t="s">
        <v>143</v>
      </c>
    </row>
    <row r="9" customFormat="false" ht="19.5" hidden="false" customHeight="true" outlineLevel="0" collapsed="false">
      <c r="B9" s="84"/>
    </row>
    <row r="10" customFormat="false" ht="19.5" hidden="false" customHeight="true" outlineLevel="0" collapsed="false">
      <c r="B10" s="85"/>
    </row>
    <row r="11" customFormat="false" ht="19.5" hidden="false" customHeight="true" outlineLevel="0" collapsed="false">
      <c r="B11" s="84"/>
    </row>
    <row r="12" customFormat="false" ht="19.5" hidden="false" customHeight="true" outlineLevel="0" collapsed="false">
      <c r="B12" s="85"/>
    </row>
    <row r="13" customFormat="false" ht="19.5" hidden="false" customHeight="true" outlineLevel="0" collapsed="false">
      <c r="B13" s="84"/>
    </row>
    <row r="14" customFormat="false" ht="19.5" hidden="false" customHeight="true" outlineLevel="0" collapsed="false">
      <c r="B14" s="85"/>
    </row>
    <row r="15" customFormat="false" ht="19.5" hidden="false" customHeight="true" outlineLevel="0" collapsed="false">
      <c r="B15" s="84"/>
    </row>
    <row r="16" customFormat="false" ht="19.5" hidden="false" customHeight="true" outlineLevel="0" collapsed="false">
      <c r="B16" s="85"/>
    </row>
    <row r="17" customFormat="false" ht="19.5" hidden="false" customHeight="true" outlineLevel="0" collapsed="false">
      <c r="B17" s="84"/>
    </row>
    <row r="18" customFormat="false" ht="19.5" hidden="false" customHeight="true" outlineLevel="0" collapsed="false">
      <c r="B18" s="85"/>
    </row>
    <row r="19" customFormat="false" ht="19.5" hidden="false" customHeight="true" outlineLevel="0" collapsed="false">
      <c r="B19" s="84"/>
    </row>
    <row r="20" customFormat="false" ht="19.5" hidden="false" customHeight="true" outlineLevel="0" collapsed="false">
      <c r="B20" s="85"/>
    </row>
    <row r="21" customFormat="false" ht="19.5" hidden="false" customHeight="true" outlineLevel="0" collapsed="false">
      <c r="B21" s="84"/>
    </row>
    <row r="22" customFormat="false" ht="19.5" hidden="false" customHeight="true" outlineLevel="0" collapsed="false">
      <c r="B22" s="85"/>
    </row>
    <row r="23" customFormat="false" ht="19.5" hidden="false" customHeight="true" outlineLevel="0" collapsed="false">
      <c r="B23" s="84"/>
    </row>
    <row r="24" customFormat="false" ht="19.5" hidden="false" customHeight="true" outlineLevel="0" collapsed="false">
      <c r="B24" s="85"/>
    </row>
    <row r="25" customFormat="false" ht="19.5" hidden="false" customHeight="true" outlineLevel="0" collapsed="false">
      <c r="B25" s="84"/>
    </row>
    <row r="26" customFormat="false" ht="19.5" hidden="false" customHeight="true" outlineLevel="0" collapsed="false">
      <c r="B26" s="85"/>
    </row>
    <row r="27" customFormat="false" ht="19.5" hidden="false" customHeight="true" outlineLevel="0" collapsed="false">
      <c r="B27" s="84"/>
    </row>
    <row r="28" customFormat="false" ht="19.5" hidden="false" customHeight="true" outlineLevel="0" collapsed="false">
      <c r="B28" s="85"/>
    </row>
    <row r="29" customFormat="false" ht="19.5" hidden="false" customHeight="true" outlineLevel="0" collapsed="false">
      <c r="B29" s="84"/>
    </row>
    <row r="30" customFormat="false" ht="19.5" hidden="false" customHeight="true" outlineLevel="0" collapsed="false">
      <c r="B30" s="85"/>
    </row>
    <row r="31" customFormat="false" ht="19.5" hidden="false" customHeight="true" outlineLevel="0" collapsed="false">
      <c r="B31" s="84"/>
    </row>
    <row r="32" customFormat="false" ht="19.5" hidden="false" customHeight="true" outlineLevel="0" collapsed="false">
      <c r="B32" s="85"/>
    </row>
    <row r="33" customFormat="false" ht="19.5" hidden="false" customHeight="true" outlineLevel="0" collapsed="false">
      <c r="B33" s="84"/>
    </row>
    <row r="34" customFormat="false" ht="19.5" hidden="false" customHeight="true" outlineLevel="0" collapsed="false">
      <c r="B34" s="85"/>
    </row>
    <row r="35" customFormat="false" ht="19.5" hidden="false" customHeight="true" outlineLevel="0" collapsed="false">
      <c r="B35" s="84"/>
    </row>
    <row r="36" customFormat="false" ht="19.5" hidden="false" customHeight="true" outlineLevel="0" collapsed="false">
      <c r="B36" s="85"/>
    </row>
    <row r="37" customFormat="false" ht="19.5" hidden="false" customHeight="true" outlineLevel="0" collapsed="false">
      <c r="B37" s="84"/>
    </row>
    <row r="38" customFormat="false" ht="19.5" hidden="false" customHeight="true" outlineLevel="0" collapsed="false">
      <c r="B38" s="85"/>
    </row>
    <row r="39" customFormat="false" ht="19.5" hidden="false" customHeight="true" outlineLevel="0" collapsed="false">
      <c r="B39" s="84"/>
    </row>
    <row r="40" customFormat="false" ht="19.5" hidden="false" customHeight="true" outlineLevel="0" collapsed="false">
      <c r="B40" s="85"/>
    </row>
  </sheetData>
  <mergeCells count="1">
    <mergeCell ref="D3:E3"/>
  </mergeCells>
  <hyperlinks>
    <hyperlink ref="E1" r:id="rId2" display="Plantilla gratis de Pathing  ·  pathing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2026-10-16T15:19:12Z</dcterms:created>
  <dc:creator>Pathing</dc:creator>
  <dc:description>Plantilla gratis de Pathing (https://pathing.app/plantillas/orden-de-trabajo)</dc:description>
  <cp:keywords>orden de trabajo plantilla Excel Google Sheets taller reparaciones resguardo Pathing</cp:keywords>
  <dc:language>es-ES</dc:language>
  <cp:lastModifiedBy>Pathing</cp:lastModifiedBy>
  <dcterms:modified xsi:type="dcterms:W3CDTF">2026-10-16T15:19:13Z</dcterms:modified>
  <cp:revision>0</cp:revision>
  <dc:subject>Órdenes de trabajo: qué tienes entre manos, para cuándo y cuánto falta por cobrar, con orden y resguardo para imprimir</dc:subject>
  <dc:title>Plantilla de orden de trabajo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