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4.xml.rels" ContentType="application/vnd.openxmlformats-package.relationships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drawings/vmlDrawing1.vml" ContentType="application/vnd.openxmlformats-officedocument.vmlDrawing"/>
  <Override PartName="/xl/drawings/drawing4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"/>
  </bookViews>
  <sheets>
    <sheet name="Cómo se usa" sheetId="1" state="visible" r:id="rId3"/>
    <sheet name="Hoy" sheetId="2" state="visible" r:id="rId4"/>
    <sheet name="Pedidos" sheetId="3" state="visible" r:id="rId5"/>
    <sheet name="Listas" sheetId="4" state="visible" r:id="rId6"/>
  </sheets>
  <definedNames>
    <definedName function="false" hidden="true" localSheetId="2" name="_xlnm._FilterDatabase" vbProcedure="false">Pedidos!$A$4:$U$304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4" authorId="0">
      <text>
        <r>
          <rPr>
            <sz val="10"/>
            <rFont val="Arial"/>
            <family val="2"/>
          </rPr>
          <t xml:space="preserve">El día que el cliente te hace el pedido.</t>
        </r>
      </text>
    </comment>
    <comment ref="C5" authorId="0">
      <text>
        <r>
          <rPr>
            <sz val="10"/>
            <rFont val="Arial"/>
            <family val="2"/>
          </rPr>
          <t xml:space="preserve">Las 8 primeras filas son ejemplos (en cursiva). Bórralas cuando empieces: selecciona esas filas y pulsa Suprimir.</t>
        </r>
      </text>
    </comment>
    <comment ref="E4" authorId="0">
      <text>
        <r>
          <rPr>
            <sz val="10"/>
            <rFont val="Arial"/>
            <family val="2"/>
          </rPr>
          <t xml:space="preserve">Lo que te ha pedido, con talla, color, cantidad… lo que necesites para no equivocarte.</t>
        </r>
      </text>
    </comment>
    <comment ref="F4" authorId="0">
      <text>
        <r>
          <rPr>
            <sz val="10"/>
            <rFont val="Arial"/>
            <family val="2"/>
          </rPr>
          <t xml:space="preserve">Sale solo de las fechas. No hace falta escribirlo.</t>
        </r>
      </text>
    </comment>
    <comment ref="G4" authorId="0">
      <text>
        <r>
          <rPr>
            <sz val="10"/>
            <rFont val="Arial"/>
            <family val="2"/>
          </rPr>
          <t xml:space="preserve">Días desde la fecha de pedido, mientras no esté entregado.</t>
        </r>
      </text>
    </comment>
    <comment ref="H4" authorId="0">
      <text>
        <r>
          <rPr>
            <sz val="10"/>
            <rFont val="Arial"/>
            <family val="2"/>
          </rPr>
          <t xml:space="preserve">A quién se lo pides. La lista se cambia en la pestaña Listas.</t>
        </r>
      </text>
    </comment>
    <comment ref="I2" authorId="0">
      <text>
        <r>
          <rPr>
            <sz val="10"/>
            <rFont val="Arial"/>
            <family val="2"/>
          </rPr>
          <t xml:space="preserve">Cámbialo a tu gusto: los pedidos que pasen de estos días salen marcados.</t>
        </r>
      </text>
    </comment>
    <comment ref="I4" authorId="0">
      <text>
        <r>
          <rPr>
            <sz val="10"/>
            <rFont val="Arial"/>
            <family val="2"/>
          </rPr>
          <t xml:space="preserve">El día que lo pides al proveedor.</t>
        </r>
      </text>
    </comment>
    <comment ref="J4" authorId="0">
      <text>
        <r>
          <rPr>
            <sz val="10"/>
            <rFont val="Arial"/>
            <family val="2"/>
          </rPr>
          <t xml:space="preserve">Opcional: si hay que estampar, bordar, arreglar o montar algo fuera. La lista se cambia en Listas.</t>
        </r>
      </text>
    </comment>
    <comment ref="M4" authorId="0">
      <text>
        <r>
          <rPr>
            <sz val="10"/>
            <rFont val="Arial"/>
            <family val="2"/>
          </rPr>
          <t xml:space="preserve">El día que lo tienes en la tienda, listo para el cliente.</t>
        </r>
      </text>
    </comment>
    <comment ref="N4" authorId="0">
      <text>
        <r>
          <rPr>
            <sz val="10"/>
            <rFont val="Arial"/>
            <family val="2"/>
          </rPr>
          <t xml:space="preserve">El día que le avisas de que ya puede venir.</t>
        </r>
      </text>
    </comment>
    <comment ref="O4" authorId="0">
      <text>
        <r>
          <rPr>
            <sz val="10"/>
            <rFont val="Arial"/>
            <family val="2"/>
          </rPr>
          <t xml:space="preserve">El día que se lo lleva.</t>
        </r>
      </text>
    </comment>
    <comment ref="Q4" authorId="0">
      <text>
        <r>
          <rPr>
            <sz val="10"/>
            <rFont val="Arial"/>
            <family val="2"/>
          </rPr>
          <t xml:space="preserve">Lo que deja a cuenta al hacer el pedido.</t>
        </r>
      </text>
    </comment>
    <comment ref="R4" authorId="0">
      <text>
        <r>
          <rPr>
            <sz val="10"/>
            <rFont val="Arial"/>
            <family val="2"/>
          </rPr>
          <t xml:space="preserve">Importe menos señal. Sale solo.</t>
        </r>
      </text>
    </comment>
    <comment ref="S4" authorId="0">
      <text>
        <r>
          <rPr>
            <sz val="10"/>
            <rFont val="Arial"/>
            <family val="2"/>
          </rPr>
          <t xml:space="preserve">Si algo va mal (no llega, viene mal, falta una talla…), escríbelo aquí y el pedido se marca en rojo hasta que lo borres.</t>
        </r>
      </text>
    </comment>
    <comment ref="T4" authorId="0">
      <text>
        <r>
          <rPr>
            <sz val="10"/>
            <rFont val="Arial"/>
            <family val="2"/>
          </rPr>
          <t xml:space="preserve">Si el cliente lo anula, pon «Sí». No borres la fila: así no pierdes el historial.</t>
        </r>
      </text>
    </comment>
  </commentList>
</comments>
</file>

<file path=xl/sharedStrings.xml><?xml version="1.0" encoding="utf-8"?>
<sst xmlns="http://schemas.openxmlformats.org/spreadsheetml/2006/main" count="145" uniqueCount="126">
  <si>
    <t xml:space="preserve">Control de pedidos</t>
  </si>
  <si>
    <t xml:space="preserve">Plantilla gratis de Pathing para llevar los pedidos de tus clientes: del proveedor a la entrega, sin que se te escape ninguno.</t>
  </si>
  <si>
    <t xml:space="preserve">Una fila por pedido</t>
  </si>
  <si>
    <t xml:space="preserve">En «Pedidos», rellena lo blanco: fecha, cliente, teléfono y qué ha pedido. Lo gris sale solo.</t>
  </si>
  <si>
    <t xml:space="preserve">Apunta solo fechas</t>
  </si>
  <si>
    <t xml:space="preserve">Según avanza: el día que lo pides al proveedor, si va a un taller (estampar, bordar, arreglar…), cuando llega, cuando avisas y cuando se lo lleva.</t>
  </si>
  <si>
    <t xml:space="preserve">El estado sale solo</t>
  </si>
  <si>
    <t xml:space="preserve">De esas fechas sale en qué punto está cada pedido, con su color. No hay que escribirlo ni acordarse de cambiarlo.</t>
  </si>
  <si>
    <t xml:space="preserve">Si algo va mal</t>
  </si>
  <si>
    <t xml:space="preserve">Escríbelo en «Incidencia» y el pedido sale en rojo hasta que lo borres. Si lo anulan, pon «Sí» en «Anulado»: no borres filas.</t>
  </si>
  <si>
    <t xml:space="preserve">Cada mañana, «Hoy»</t>
  </si>
  <si>
    <t xml:space="preserve">Qué hay que pedir, a quién avisar, quién no ha venido a recoger y cuánto te falta por cobrar.</t>
  </si>
  <si>
    <t xml:space="preserve">Los estados</t>
  </si>
  <si>
    <t xml:space="preserve">🛒 Por pedir</t>
  </si>
  <si>
    <t xml:space="preserve">📦 Esperando proveedor</t>
  </si>
  <si>
    <t xml:space="preserve">🛠️ En el taller</t>
  </si>
  <si>
    <t xml:space="preserve">🔔 Por avisar</t>
  </si>
  <si>
    <t xml:space="preserve">⏳ Esperando recogida</t>
  </si>
  <si>
    <t xml:space="preserve">⚠️ Incidencia</t>
  </si>
  <si>
    <t xml:space="preserve">✅ Entregado</t>
  </si>
  <si>
    <t xml:space="preserve">✖️ Anulado</t>
  </si>
  <si>
    <t xml:space="preserve">«Esperando recogida» se pone naranja si pasan los días de aviso; «Días» se pone en rojo si un pedido lleva demasiado. Los dos números se cambian arriba en «Pedidos».</t>
  </si>
  <si>
    <t xml:space="preserve">Para empezar</t>
  </si>
  <si>
    <t xml:space="preserve">·  Las 8 primeras filas de «Pedidos» son ejemplos en cursiva: bórralas.</t>
  </si>
  <si>
    <t xml:space="preserve">·  Escribe tus proveedores y talleres en «Listas».</t>
  </si>
  <si>
    <t xml:space="preserve">·  Funciona en Excel, Google Sheets y LibreOffice. Sin macros.</t>
  </si>
  <si>
    <t xml:space="preserve">¿Te sirve pero se te queda corta? Si sois varios a la vez, quieres avisar al cliente por correo o WhatsApp con un clic, o que el taller marque su parte desde el móvil, eso es lo que hace Pathing. Escríbenos a hola@pathing.app y lo vemos.</t>
  </si>
  <si>
    <t xml:space="preserve">Plantilla gratis de Pathing (pathing.app). Úsala, cámbiala y compártela como quieras.</t>
  </si>
  <si>
    <t xml:space="preserve">Hoy</t>
  </si>
  <si>
    <t xml:space="preserve">Plantilla gratis de Pathing  ·  pathing.app</t>
  </si>
  <si>
    <t xml:space="preserve">Lo que hay que hacer hoy, de un vistazo. Se actualiza solo con lo que apuntas en «Pedidos».</t>
  </si>
  <si>
    <t xml:space="preserve">aún sin pedir al proveedor</t>
  </si>
  <si>
    <t xml:space="preserve">pedidos que aún no han llegado</t>
  </si>
  <si>
    <t xml:space="preserve">fuera, estampando o arreglando</t>
  </si>
  <si>
    <t xml:space="preserve">📞 Sin recoger hace días</t>
  </si>
  <si>
    <t xml:space="preserve">ya están aquí y el cliente no lo sabe</t>
  </si>
  <si>
    <t xml:space="preserve">avisados, aún no han venido</t>
  </si>
  <si>
    <t xml:space="preserve">llámales</t>
  </si>
  <si>
    <t xml:space="preserve">⚠️ Con incidencia</t>
  </si>
  <si>
    <t xml:space="preserve">🐢 Llevan demasiado</t>
  </si>
  <si>
    <t xml:space="preserve">🗓️ Nuevos este mes</t>
  </si>
  <si>
    <t xml:space="preserve">algo ha ido mal</t>
  </si>
  <si>
    <t xml:space="preserve">más días de los que has puesto</t>
  </si>
  <si>
    <t xml:space="preserve">pedidos apuntados este mes</t>
  </si>
  <si>
    <t xml:space="preserve">💶 Falta por cobrar</t>
  </si>
  <si>
    <t xml:space="preserve">🧾 Se lo llevaron debiendo</t>
  </si>
  <si>
    <t xml:space="preserve">✅ Entregados este mes</t>
  </si>
  <si>
    <t xml:space="preserve">de lo que aún no se ha entregado</t>
  </si>
  <si>
    <t xml:space="preserve">entregados sin cobrar entero</t>
  </si>
  <si>
    <t xml:space="preserve">pedidos cerrados este mes</t>
  </si>
  <si>
    <t xml:space="preserve">Qué falta, quién lo tiene y a quién avisar.</t>
  </si>
  <si>
    <t xml:space="preserve">Rellena lo blanco; lo gris sale solo.</t>
  </si>
  <si>
    <t xml:space="preserve">Avisar si lleva más de</t>
  </si>
  <si>
    <t xml:space="preserve">días sin entregar</t>
  </si>
  <si>
    <t xml:space="preserve">Avisar si no recogen en</t>
  </si>
  <si>
    <t xml:space="preserve">días desde el aviso</t>
  </si>
  <si>
    <t xml:space="preserve">EL PEDIDO</t>
  </si>
  <si>
    <t xml:space="preserve">ESTADO</t>
  </si>
  <si>
    <t xml:space="preserve">PROVEEDOR Y TALLER</t>
  </si>
  <si>
    <t xml:space="preserve">EN LA TIENDA</t>
  </si>
  <si>
    <t xml:space="preserve">DINERO</t>
  </si>
  <si>
    <t xml:space="preserve">OTROS</t>
  </si>
  <si>
    <t xml:space="preserve">Nº</t>
  </si>
  <si>
    <t xml:space="preserve">Fecha de pedido</t>
  </si>
  <si>
    <t xml:space="preserve">Cliente</t>
  </si>
  <si>
    <t xml:space="preserve">Teléfono</t>
  </si>
  <si>
    <t xml:space="preserve">Qué ha pedido</t>
  </si>
  <si>
    <t xml:space="preserve">Estado</t>
  </si>
  <si>
    <t xml:space="preserve">Días</t>
  </si>
  <si>
    <t xml:space="preserve">Proveedor</t>
  </si>
  <si>
    <t xml:space="preserve">Pedido al proveedor</t>
  </si>
  <si>
    <t xml:space="preserve">Taller</t>
  </si>
  <si>
    <t xml:space="preserve">Enviado al taller</t>
  </si>
  <si>
    <t xml:space="preserve">Recogido del taller</t>
  </si>
  <si>
    <t xml:space="preserve">Llegó a la tienda</t>
  </si>
  <si>
    <t xml:space="preserve">Avisado al cliente</t>
  </si>
  <si>
    <t xml:space="preserve">Entregado</t>
  </si>
  <si>
    <t xml:space="preserve">Importe (€)</t>
  </si>
  <si>
    <t xml:space="preserve">Señal (€)</t>
  </si>
  <si>
    <t xml:space="preserve">Falta por cobrar (€)</t>
  </si>
  <si>
    <t xml:space="preserve">Incidencia</t>
  </si>
  <si>
    <t xml:space="preserve">Anulado</t>
  </si>
  <si>
    <t xml:space="preserve">Notas</t>
  </si>
  <si>
    <t xml:space="preserve">Lucía Ramos</t>
  </si>
  <si>
    <t xml:space="preserve">000 000 001</t>
  </si>
  <si>
    <t xml:space="preserve">Zapatillas blancas, talla 38</t>
  </si>
  <si>
    <t xml:space="preserve">Calzados Norte</t>
  </si>
  <si>
    <t xml:space="preserve">Le corre prisa</t>
  </si>
  <si>
    <t xml:space="preserve">Pedro Gil</t>
  </si>
  <si>
    <t xml:space="preserve">000 000 002</t>
  </si>
  <si>
    <t xml:space="preserve">20 camisetas negras con logo (10 M, 10 L)</t>
  </si>
  <si>
    <t xml:space="preserve">Textil Sur</t>
  </si>
  <si>
    <t xml:space="preserve">Estampados Ruiz</t>
  </si>
  <si>
    <t xml:space="preserve">Logo en el pecho</t>
  </si>
  <si>
    <t xml:space="preserve">Marta León</t>
  </si>
  <si>
    <t xml:space="preserve">000 000 003</t>
  </si>
  <si>
    <t xml:space="preserve">Bolso marrón, modelo de catálogo</t>
  </si>
  <si>
    <t xml:space="preserve">Piel y Cuero</t>
  </si>
  <si>
    <t xml:space="preserve">Javier Soto</t>
  </si>
  <si>
    <t xml:space="preserve">000 000 004</t>
  </si>
  <si>
    <t xml:space="preserve">Chaqueta azul marino, talla L, cambiar botones</t>
  </si>
  <si>
    <t xml:space="preserve">Taller Ana</t>
  </si>
  <si>
    <t xml:space="preserve">Carmen Vidal</t>
  </si>
  <si>
    <t xml:space="preserve">000 000 005</t>
  </si>
  <si>
    <t xml:space="preserve">Mochila con nombre bordado</t>
  </si>
  <si>
    <t xml:space="preserve">Mochilas Express</t>
  </si>
  <si>
    <t xml:space="preserve">Bordados Lola</t>
  </si>
  <si>
    <t xml:space="preserve">Antonio Ruiz</t>
  </si>
  <si>
    <t xml:space="preserve">000 000 006</t>
  </si>
  <si>
    <t xml:space="preserve">Cafetera modelo 2026</t>
  </si>
  <si>
    <t xml:space="preserve">Hogar Plus</t>
  </si>
  <si>
    <t xml:space="preserve">El proveedor dice que no hay hasta noviembre</t>
  </si>
  <si>
    <t xml:space="preserve">Llamarle si cambia</t>
  </si>
  <si>
    <t xml:space="preserve">Elena Pardo</t>
  </si>
  <si>
    <t xml:space="preserve">000 000 008</t>
  </si>
  <si>
    <t xml:space="preserve">Gafas de sol graduadas, montura negra</t>
  </si>
  <si>
    <t xml:space="preserve">Óptica Central</t>
  </si>
  <si>
    <t xml:space="preserve">Sara Molina</t>
  </si>
  <si>
    <t xml:space="preserve">000 000 007</t>
  </si>
  <si>
    <t xml:space="preserve">Sudadera gris, talla S</t>
  </si>
  <si>
    <t xml:space="preserve">Sí</t>
  </si>
  <si>
    <t xml:space="preserve">Cambió de idea</t>
  </si>
  <si>
    <t xml:space="preserve">Listas</t>
  </si>
  <si>
    <t xml:space="preserve">Escribe aquí los tuyos, uno por fila. Salen en los desplegables de «Pedidos».</t>
  </si>
  <si>
    <t xml:space="preserve">Proveedores</t>
  </si>
  <si>
    <t xml:space="preserve">Talleres (opcional)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</si>
</sst>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General"/>
    <numFmt numFmtId="166" formatCode="#,##0&quot; €&quot;"/>
    <numFmt numFmtId="167" formatCode="dd/mm/yyyy"/>
    <numFmt numFmtId="168" formatCode="@"/>
    <numFmt numFmtId="169" formatCode="#,##0.00&quot; €&quot;;\-#,##0.00&quot; €&quot;;&quot;&quot;"/>
  </numFmts>
  <fonts count="6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FFFFFF"/>
      <name val="Arial"/>
      <family val="0"/>
      <charset val="1"/>
    </font>
    <font>
      <sz val="10"/>
      <color rgb="FF5A5A5A"/>
      <name val="Arial"/>
      <family val="0"/>
      <charset val="1"/>
    </font>
    <font>
      <b val="true"/>
      <sz val="16"/>
      <color rgb="FFFFFFFF"/>
      <name val="Arial"/>
      <family val="0"/>
      <charset val="1"/>
    </font>
    <font>
      <b val="true"/>
      <sz val="12"/>
      <color rgb="FF1A1A1A"/>
      <name val="Arial"/>
      <family val="0"/>
      <charset val="1"/>
    </font>
    <font>
      <sz val="10"/>
      <color rgb="FF3A3A3A"/>
      <name val="Arial"/>
      <family val="0"/>
      <charset val="1"/>
    </font>
    <font>
      <b val="true"/>
      <sz val="10"/>
      <color rgb="FF3730A3"/>
      <name val="Arial"/>
      <family val="0"/>
      <charset val="1"/>
    </font>
    <font>
      <b val="true"/>
      <sz val="10"/>
      <color rgb="FF1F4A9A"/>
      <name val="Arial"/>
      <family val="0"/>
      <charset val="1"/>
    </font>
    <font>
      <b val="true"/>
      <sz val="10"/>
      <color rgb="FF5A3E96"/>
      <name val="Arial"/>
      <family val="0"/>
      <charset val="1"/>
    </font>
    <font>
      <b val="true"/>
      <sz val="10"/>
      <color rgb="FF8A5A00"/>
      <name val="Arial"/>
      <family val="0"/>
      <charset val="1"/>
    </font>
    <font>
      <b val="true"/>
      <sz val="10"/>
      <color rgb="FF1E6B3C"/>
      <name val="Arial"/>
      <family val="0"/>
      <charset val="1"/>
    </font>
    <font>
      <b val="true"/>
      <sz val="10"/>
      <color rgb="FFA4281B"/>
      <name val="Arial"/>
      <family val="0"/>
      <charset val="1"/>
    </font>
    <font>
      <b val="true"/>
      <sz val="10"/>
      <color rgb="FF8A8A8A"/>
      <name val="Arial"/>
      <family val="0"/>
      <charset val="1"/>
    </font>
    <font>
      <b val="true"/>
      <sz val="10"/>
      <color rgb="FFB0B0B0"/>
      <name val="Arial"/>
      <family val="0"/>
      <charset val="1"/>
    </font>
    <font>
      <sz val="9"/>
      <color rgb="FF5A5A5A"/>
      <name val="Arial"/>
      <family val="0"/>
      <charset val="1"/>
    </font>
    <font>
      <sz val="10"/>
      <color rgb="FF1A1A1A"/>
      <name val="Arial"/>
      <family val="0"/>
      <charset val="1"/>
    </font>
    <font>
      <sz val="8"/>
      <color rgb="FF8A8A8A"/>
      <name val="Arial"/>
      <family val="0"/>
      <charset val="1"/>
    </font>
    <font>
      <sz val="10"/>
      <color rgb="FFCFCFCF"/>
      <name val="Arial"/>
      <family val="0"/>
      <charset val="1"/>
    </font>
    <font>
      <sz val="9"/>
      <color rgb="FFBDBDBD"/>
      <name val="Arial"/>
      <family val="0"/>
      <charset val="1"/>
    </font>
    <font>
      <b val="true"/>
      <sz val="11"/>
      <color rgb="FF3730A3"/>
      <name val="Arial"/>
      <family val="0"/>
      <charset val="1"/>
    </font>
    <font>
      <b val="true"/>
      <sz val="11"/>
      <color rgb="FF1F4A9A"/>
      <name val="Arial"/>
      <family val="0"/>
      <charset val="1"/>
    </font>
    <font>
      <b val="true"/>
      <sz val="11"/>
      <color rgb="FF5A3E96"/>
      <name val="Arial"/>
      <family val="0"/>
      <charset val="1"/>
    </font>
    <font>
      <b val="true"/>
      <sz val="34"/>
      <color rgb="FF3730A3"/>
      <name val="Arial"/>
      <family val="0"/>
      <charset val="1"/>
    </font>
    <font>
      <b val="true"/>
      <sz val="34"/>
      <color rgb="FF1F4A9A"/>
      <name val="Arial"/>
      <family val="0"/>
      <charset val="1"/>
    </font>
    <font>
      <b val="true"/>
      <sz val="34"/>
      <color rgb="FF5A3E96"/>
      <name val="Arial"/>
      <family val="0"/>
      <charset val="1"/>
    </font>
    <font>
      <sz val="9"/>
      <color rgb="FF3730A3"/>
      <name val="Arial"/>
      <family val="0"/>
      <charset val="1"/>
    </font>
    <font>
      <sz val="9"/>
      <color rgb="FF1F4A9A"/>
      <name val="Arial"/>
      <family val="0"/>
      <charset val="1"/>
    </font>
    <font>
      <sz val="9"/>
      <color rgb="FF5A3E96"/>
      <name val="Arial"/>
      <family val="0"/>
      <charset val="1"/>
    </font>
    <font>
      <b val="true"/>
      <sz val="11"/>
      <color rgb="FF8A5A00"/>
      <name val="Arial"/>
      <family val="0"/>
      <charset val="1"/>
    </font>
    <font>
      <b val="true"/>
      <sz val="11"/>
      <color rgb="FF1E6B3C"/>
      <name val="Arial"/>
      <family val="0"/>
      <charset val="1"/>
    </font>
    <font>
      <b val="true"/>
      <sz val="11"/>
      <color rgb="FF9A3412"/>
      <name val="Arial"/>
      <family val="0"/>
      <charset val="1"/>
    </font>
    <font>
      <b val="true"/>
      <sz val="34"/>
      <color rgb="FF8A5A00"/>
      <name val="Arial"/>
      <family val="0"/>
      <charset val="1"/>
    </font>
    <font>
      <b val="true"/>
      <sz val="34"/>
      <color rgb="FF1E6B3C"/>
      <name val="Arial"/>
      <family val="0"/>
      <charset val="1"/>
    </font>
    <font>
      <b val="true"/>
      <sz val="34"/>
      <color rgb="FF9A3412"/>
      <name val="Arial"/>
      <family val="0"/>
      <charset val="1"/>
    </font>
    <font>
      <sz val="9"/>
      <color rgb="FF8A5A00"/>
      <name val="Arial"/>
      <family val="0"/>
      <charset val="1"/>
    </font>
    <font>
      <sz val="9"/>
      <color rgb="FF1E6B3C"/>
      <name val="Arial"/>
      <family val="0"/>
      <charset val="1"/>
    </font>
    <font>
      <sz val="9"/>
      <color rgb="FF9A3412"/>
      <name val="Arial"/>
      <family val="0"/>
      <charset val="1"/>
    </font>
    <font>
      <b val="true"/>
      <sz val="11"/>
      <color rgb="FFA4281B"/>
      <name val="Arial"/>
      <family val="0"/>
      <charset val="1"/>
    </font>
    <font>
      <b val="true"/>
      <sz val="11"/>
      <color rgb="FF1A1A1A"/>
      <name val="Arial"/>
      <family val="0"/>
      <charset val="1"/>
    </font>
    <font>
      <b val="true"/>
      <sz val="34"/>
      <color rgb="FFA4281B"/>
      <name val="Arial"/>
      <family val="0"/>
      <charset val="1"/>
    </font>
    <font>
      <b val="true"/>
      <sz val="34"/>
      <color rgb="FF1A1A1A"/>
      <name val="Arial"/>
      <family val="0"/>
      <charset val="1"/>
    </font>
    <font>
      <sz val="9"/>
      <color rgb="FFA4281B"/>
      <name val="Arial"/>
      <family val="0"/>
      <charset val="1"/>
    </font>
    <font>
      <sz val="9"/>
      <color rgb="FF1A1A1A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34"/>
      <color rgb="FFFFFFFF"/>
      <name val="Arial"/>
      <family val="0"/>
      <charset val="1"/>
    </font>
    <font>
      <sz val="9"/>
      <color rgb="FFFFFFFF"/>
      <name val="Arial"/>
      <family val="0"/>
      <charset val="1"/>
    </font>
    <font>
      <b val="true"/>
      <sz val="20"/>
      <color rgb="FFFFFFFF"/>
      <name val="Arial"/>
      <family val="0"/>
      <charset val="1"/>
    </font>
    <font>
      <b val="true"/>
      <sz val="12"/>
      <color rgb="FF8A5A00"/>
      <name val="Arial"/>
      <family val="0"/>
      <charset val="1"/>
    </font>
    <font>
      <b val="true"/>
      <sz val="8"/>
      <color rgb="FFFFFFFF"/>
      <name val="Arial"/>
      <family val="0"/>
      <charset val="1"/>
    </font>
    <font>
      <b val="true"/>
      <sz val="9"/>
      <color rgb="FF1A1A1A"/>
      <name val="Arial"/>
      <family val="0"/>
      <charset val="1"/>
    </font>
    <font>
      <b val="true"/>
      <sz val="9"/>
      <color rgb="FF1F4A9A"/>
      <name val="Arial"/>
      <family val="0"/>
      <charset val="1"/>
    </font>
    <font>
      <b val="true"/>
      <sz val="9"/>
      <color rgb="FF1E6B3C"/>
      <name val="Arial"/>
      <family val="0"/>
      <charset val="1"/>
    </font>
    <font>
      <b val="true"/>
      <sz val="9"/>
      <color rgb="FF8A5A00"/>
      <name val="Arial"/>
      <family val="0"/>
      <charset val="1"/>
    </font>
    <font>
      <b val="true"/>
      <sz val="9"/>
      <color rgb="FF5A5A5A"/>
      <name val="Arial"/>
      <family val="0"/>
      <charset val="1"/>
    </font>
    <font>
      <sz val="9"/>
      <color rgb="FFB0A898"/>
      <name val="Arial"/>
      <family val="0"/>
      <charset val="1"/>
    </font>
    <font>
      <i val="true"/>
      <sz val="10"/>
      <color rgb="FF1A1A1A"/>
      <name val="Arial"/>
      <family val="0"/>
      <charset val="1"/>
    </font>
    <font>
      <sz val="10"/>
      <name val="Arial"/>
      <family val="2"/>
    </font>
    <font>
      <b val="true"/>
      <sz val="18"/>
      <color rgb="FFFFFFFF"/>
      <name val="Arial"/>
      <family val="0"/>
      <charset val="1"/>
    </font>
  </fonts>
  <fills count="21">
    <fill>
      <patternFill patternType="none"/>
    </fill>
    <fill>
      <patternFill patternType="gray125"/>
    </fill>
    <fill>
      <patternFill patternType="solid">
        <fgColor rgb="FF1A1A1A"/>
        <bgColor rgb="FF003300"/>
      </patternFill>
    </fill>
    <fill>
      <patternFill patternType="solid">
        <fgColor rgb="FFE0E7FF"/>
        <bgColor rgb="FFE3ECFB"/>
      </patternFill>
    </fill>
    <fill>
      <patternFill patternType="solid">
        <fgColor rgb="FFE3ECFB"/>
        <bgColor rgb="FFE0E7FF"/>
      </patternFill>
    </fill>
    <fill>
      <patternFill patternType="solid">
        <fgColor rgb="FFECE6F8"/>
        <bgColor rgb="FFE3ECFB"/>
      </patternFill>
    </fill>
    <fill>
      <patternFill patternType="solid">
        <fgColor rgb="FFFDF1D8"/>
        <bgColor rgb="FFF3EEE2"/>
      </patternFill>
    </fill>
    <fill>
      <patternFill patternType="solid">
        <fgColor rgb="FFDFF2E6"/>
        <bgColor rgb="FFE3ECFB"/>
      </patternFill>
    </fill>
    <fill>
      <patternFill patternType="solid">
        <fgColor rgb="FFFBE4E1"/>
        <bgColor rgb="FFFFE4CC"/>
      </patternFill>
    </fill>
    <fill>
      <patternFill patternType="solid">
        <fgColor rgb="FFF1F1F1"/>
        <bgColor rgb="FFF4F4F2"/>
      </patternFill>
    </fill>
    <fill>
      <patternFill patternType="solid">
        <fgColor rgb="FFF3EEE2"/>
        <bgColor rgb="FFF1F1F1"/>
      </patternFill>
    </fill>
    <fill>
      <patternFill patternType="solid">
        <fgColor rgb="FFFFE4CC"/>
        <bgColor rgb="FFFBE4E1"/>
      </patternFill>
    </fill>
    <fill>
      <patternFill patternType="solid">
        <fgColor rgb="FF3A3A3A"/>
        <bgColor rgb="FF5A5A5A"/>
      </patternFill>
    </fill>
    <fill>
      <patternFill patternType="solid">
        <fgColor rgb="FF1F4A9A"/>
        <bgColor rgb="FF3730A3"/>
      </patternFill>
    </fill>
    <fill>
      <patternFill patternType="solid">
        <fgColor rgb="FF1E6B3C"/>
        <bgColor rgb="FF008080"/>
      </patternFill>
    </fill>
    <fill>
      <patternFill patternType="solid">
        <fgColor rgb="FF8A5A00"/>
        <bgColor rgb="FF9A3412"/>
      </patternFill>
    </fill>
    <fill>
      <patternFill patternType="solid">
        <fgColor rgb="FF5A5A5A"/>
        <bgColor rgb="FF5A3E96"/>
      </patternFill>
    </fill>
    <fill>
      <patternFill patternType="solid">
        <fgColor rgb="FFF7F4EC"/>
        <bgColor rgb="FFF4F4F2"/>
      </patternFill>
    </fill>
    <fill>
      <patternFill patternType="solid">
        <fgColor rgb="FFF4F4F2"/>
        <bgColor rgb="FFF7F4EC"/>
      </patternFill>
    </fill>
    <fill>
      <patternFill patternType="solid">
        <fgColor rgb="FF5A3E96"/>
        <bgColor rgb="FF3730A3"/>
      </patternFill>
    </fill>
    <fill>
      <patternFill patternType="solid">
        <fgColor rgb="FFFAF7F0"/>
        <bgColor rgb="FFF7F4EC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thin">
        <color rgb="FFE8C98A"/>
      </left>
      <right style="thin">
        <color rgb="FFE8C98A"/>
      </right>
      <top style="thin">
        <color rgb="FFE8C98A"/>
      </top>
      <bottom style="thin">
        <color rgb="FFE8C98A"/>
      </bottom>
      <diagonal/>
    </border>
    <border diagonalUp="false" diagonalDown="false">
      <left/>
      <right/>
      <top/>
      <bottom style="medium">
        <color rgb="FF1A1A1A"/>
      </bottom>
      <diagonal/>
    </border>
    <border diagonalUp="false" diagonalDown="false">
      <left/>
      <right/>
      <top/>
      <bottom style="medium">
        <color rgb="FF3A3A3A"/>
      </bottom>
      <diagonal/>
    </border>
    <border diagonalUp="false" diagonalDown="false">
      <left/>
      <right/>
      <top/>
      <bottom style="medium">
        <color rgb="FF1F4A9A"/>
      </bottom>
      <diagonal/>
    </border>
    <border diagonalUp="false" diagonalDown="false">
      <left/>
      <right/>
      <top/>
      <bottom style="medium">
        <color rgb="FF1E6B3C"/>
      </bottom>
      <diagonal/>
    </border>
    <border diagonalUp="false" diagonalDown="false">
      <left/>
      <right/>
      <top/>
      <bottom style="medium">
        <color rgb="FF8A5A00"/>
      </bottom>
      <diagonal/>
    </border>
    <border diagonalUp="false" diagonalDown="false">
      <left/>
      <right/>
      <top/>
      <bottom style="medium">
        <color rgb="FF5A5A5A"/>
      </bottom>
      <diagonal/>
    </border>
    <border diagonalUp="false" diagonalDown="false">
      <left/>
      <right/>
      <top/>
      <bottom style="thin">
        <color rgb="FFE9E1D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1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1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10" fillId="4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11" fillId="5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12" fillId="6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13" fillId="7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14" fillId="8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15" fillId="9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16" fillId="9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1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10" borderId="0" xfId="0" applyFont="true" applyBorder="false" applyAlignment="true" applyProtection="false">
      <alignment horizontal="general" vertical="center" textRotation="0" wrapText="true" indent="1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0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1" fillId="2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2" fillId="3" borderId="0" xfId="0" applyFont="true" applyBorder="true" applyAlignment="true" applyProtection="false">
      <alignment horizontal="general" vertical="bottom" textRotation="0" wrapText="false" indent="1" shrinkToFit="false"/>
      <protection locked="true" hidden="false"/>
    </xf>
    <xf numFmtId="164" fontId="23" fillId="4" borderId="0" xfId="0" applyFont="true" applyBorder="true" applyAlignment="true" applyProtection="false">
      <alignment horizontal="general" vertical="bottom" textRotation="0" wrapText="false" indent="1" shrinkToFit="false"/>
      <protection locked="true" hidden="false"/>
    </xf>
    <xf numFmtId="164" fontId="24" fillId="5" borderId="0" xfId="0" applyFont="true" applyBorder="true" applyAlignment="true" applyProtection="false">
      <alignment horizontal="general" vertical="bottom" textRotation="0" wrapText="false" indent="1" shrinkToFit="false"/>
      <protection locked="true" hidden="false"/>
    </xf>
    <xf numFmtId="165" fontId="25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26" fillId="4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27" fillId="5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8" fillId="3" borderId="0" xfId="0" applyFont="true" applyBorder="true" applyAlignment="true" applyProtection="false">
      <alignment horizontal="general" vertical="top" textRotation="0" wrapText="false" indent="1" shrinkToFit="false"/>
      <protection locked="true" hidden="false"/>
    </xf>
    <xf numFmtId="164" fontId="29" fillId="4" borderId="0" xfId="0" applyFont="true" applyBorder="true" applyAlignment="true" applyProtection="false">
      <alignment horizontal="general" vertical="top" textRotation="0" wrapText="false" indent="1" shrinkToFit="false"/>
      <protection locked="true" hidden="false"/>
    </xf>
    <xf numFmtId="164" fontId="30" fillId="5" borderId="0" xfId="0" applyFont="true" applyBorder="true" applyAlignment="true" applyProtection="false">
      <alignment horizontal="general" vertical="top" textRotation="0" wrapText="false" indent="1" shrinkToFit="false"/>
      <protection locked="true" hidden="false"/>
    </xf>
    <xf numFmtId="164" fontId="31" fillId="6" borderId="0" xfId="0" applyFont="true" applyBorder="true" applyAlignment="true" applyProtection="false">
      <alignment horizontal="general" vertical="bottom" textRotation="0" wrapText="false" indent="1" shrinkToFit="false"/>
      <protection locked="true" hidden="false"/>
    </xf>
    <xf numFmtId="164" fontId="32" fillId="7" borderId="0" xfId="0" applyFont="true" applyBorder="true" applyAlignment="true" applyProtection="false">
      <alignment horizontal="general" vertical="bottom" textRotation="0" wrapText="false" indent="1" shrinkToFit="false"/>
      <protection locked="true" hidden="false"/>
    </xf>
    <xf numFmtId="164" fontId="33" fillId="11" borderId="0" xfId="0" applyFont="true" applyBorder="true" applyAlignment="true" applyProtection="false">
      <alignment horizontal="general" vertical="bottom" textRotation="0" wrapText="false" indent="1" shrinkToFit="false"/>
      <protection locked="true" hidden="false"/>
    </xf>
    <xf numFmtId="165" fontId="34" fillId="6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35" fillId="7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36" fillId="11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37" fillId="6" borderId="0" xfId="0" applyFont="true" applyBorder="true" applyAlignment="true" applyProtection="false">
      <alignment horizontal="general" vertical="top" textRotation="0" wrapText="false" indent="1" shrinkToFit="false"/>
      <protection locked="true" hidden="false"/>
    </xf>
    <xf numFmtId="164" fontId="38" fillId="7" borderId="0" xfId="0" applyFont="true" applyBorder="true" applyAlignment="true" applyProtection="false">
      <alignment horizontal="general" vertical="top" textRotation="0" wrapText="false" indent="1" shrinkToFit="false"/>
      <protection locked="true" hidden="false"/>
    </xf>
    <xf numFmtId="164" fontId="39" fillId="11" borderId="0" xfId="0" applyFont="true" applyBorder="true" applyAlignment="true" applyProtection="false">
      <alignment horizontal="general" vertical="top" textRotation="0" wrapText="false" indent="1" shrinkToFit="false"/>
      <protection locked="true" hidden="false"/>
    </xf>
    <xf numFmtId="164" fontId="40" fillId="8" borderId="0" xfId="0" applyFont="true" applyBorder="true" applyAlignment="true" applyProtection="false">
      <alignment horizontal="general" vertical="bottom" textRotation="0" wrapText="false" indent="1" shrinkToFit="false"/>
      <protection locked="true" hidden="false"/>
    </xf>
    <xf numFmtId="164" fontId="41" fillId="9" borderId="0" xfId="0" applyFont="true" applyBorder="true" applyAlignment="true" applyProtection="false">
      <alignment horizontal="general" vertical="bottom" textRotation="0" wrapText="false" indent="1" shrinkToFit="false"/>
      <protection locked="true" hidden="false"/>
    </xf>
    <xf numFmtId="165" fontId="42" fillId="8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43" fillId="9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44" fillId="8" borderId="0" xfId="0" applyFont="true" applyBorder="true" applyAlignment="true" applyProtection="false">
      <alignment horizontal="general" vertical="top" textRotation="0" wrapText="false" indent="1" shrinkToFit="false"/>
      <protection locked="true" hidden="false"/>
    </xf>
    <xf numFmtId="164" fontId="45" fillId="9" borderId="0" xfId="0" applyFont="true" applyBorder="true" applyAlignment="true" applyProtection="false">
      <alignment horizontal="general" vertical="top" textRotation="0" wrapText="false" indent="1" shrinkToFit="false"/>
      <protection locked="true" hidden="false"/>
    </xf>
    <xf numFmtId="164" fontId="46" fillId="2" borderId="0" xfId="0" applyFont="true" applyBorder="true" applyAlignment="true" applyProtection="false">
      <alignment horizontal="general" vertical="bottom" textRotation="0" wrapText="false" indent="1" shrinkToFit="false"/>
      <protection locked="true" hidden="false"/>
    </xf>
    <xf numFmtId="166" fontId="47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48" fillId="2" borderId="0" xfId="0" applyFont="true" applyBorder="true" applyAlignment="true" applyProtection="false">
      <alignment horizontal="general" vertical="top" textRotation="0" wrapText="false" indent="1" shrinkToFit="false"/>
      <protection locked="true" hidden="false"/>
    </xf>
    <xf numFmtId="164" fontId="49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1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7" fillId="1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7" fillId="1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50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10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51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1" fillId="1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1" fillId="1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1" fillId="14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1" fillId="15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1" fillId="16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2" fillId="17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2" fillId="17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2" fillId="17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3" fillId="17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4" fillId="17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5" fillId="17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6" fillId="17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6" fillId="17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7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58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8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58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8" fillId="18" borderId="8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58" fillId="18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58" fillId="0" borderId="8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58" fillId="18" borderId="8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8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8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18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8" fillId="18" borderId="8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8" fillId="18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8" fillId="0" borderId="8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18" fillId="18" borderId="8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8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0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1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46" fillId="13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46" fillId="19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18" fillId="0" borderId="8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8" fillId="20" borderId="8" xfId="0" applyFont="true" applyBorder="true" applyAlignment="true" applyProtection="false">
      <alignment horizontal="general" vertical="center" textRotation="0" wrapText="fals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6">
    <dxf>
      <fill>
        <patternFill patternType="solid">
          <fgColor rgb="FFF7F4EC"/>
          <bgColor rgb="FF000000"/>
        </patternFill>
      </fill>
    </dxf>
    <dxf>
      <fill>
        <patternFill patternType="solid">
          <fgColor rgb="FFFAF7F0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1A1A1A"/>
          <bgColor rgb="FF000000"/>
        </patternFill>
      </fill>
    </dxf>
    <dxf>
      <fill>
        <patternFill patternType="solid">
          <fgColor rgb="FFAAAAAA"/>
          <bgColor rgb="FF000000"/>
        </patternFill>
      </fill>
    </dxf>
    <dxf>
      <fill>
        <patternFill patternType="solid">
          <fgColor rgb="FFB0A898"/>
          <bgColor rgb="FF000000"/>
        </patternFill>
      </fill>
    </dxf>
    <dxf>
      <fill>
        <patternFill patternType="solid">
          <fgColor rgb="FFE0E7FF"/>
          <bgColor rgb="FF000000"/>
        </patternFill>
      </fill>
    </dxf>
    <dxf>
      <fill>
        <patternFill patternType="solid">
          <fgColor rgb="FFE3ECFB"/>
          <bgColor rgb="FF000000"/>
        </patternFill>
      </fill>
    </dxf>
    <dxf>
      <fill>
        <patternFill patternType="solid">
          <fgColor rgb="FFECE6F8"/>
          <bgColor rgb="FF000000"/>
        </patternFill>
      </fill>
    </dxf>
    <dxf>
      <fill>
        <patternFill patternType="solid">
          <fgColor rgb="FFF1F1F1"/>
          <bgColor rgb="FF000000"/>
        </patternFill>
      </fill>
    </dxf>
    <dxf>
      <fill>
        <patternFill patternType="solid">
          <fgColor rgb="FFF4F4F2"/>
          <bgColor rgb="FF000000"/>
        </patternFill>
      </fill>
    </dxf>
    <dxf>
      <fill>
        <patternFill patternType="solid">
          <fgColor rgb="FFFBE4E1"/>
          <bgColor rgb="FF000000"/>
        </patternFill>
      </fill>
    </dxf>
    <dxf>
      <fill>
        <patternFill patternType="solid">
          <fgColor rgb="FFFDF1D8"/>
          <bgColor rgb="FF000000"/>
        </patternFill>
      </fill>
    </dxf>
    <dxf>
      <fill>
        <patternFill patternType="solid">
          <fgColor rgb="FFFFE4CC"/>
          <bgColor rgb="FF000000"/>
        </patternFill>
      </fill>
    </dxf>
    <dxf>
      <fill>
        <patternFill patternType="solid">
          <fgColor rgb="FF1F4A9A"/>
          <bgColor rgb="FF000000"/>
        </patternFill>
      </fill>
    </dxf>
    <dxf>
      <fill>
        <patternFill patternType="solid">
          <fgColor rgb="FF3730A3"/>
          <bgColor rgb="FF000000"/>
        </patternFill>
      </fill>
    </dxf>
    <dxf>
      <fill>
        <patternFill patternType="solid">
          <fgColor rgb="FF5A3E96"/>
          <bgColor rgb="FF000000"/>
        </patternFill>
      </fill>
    </dxf>
    <dxf>
      <fill>
        <patternFill patternType="solid">
          <fgColor rgb="FF8A5A00"/>
          <bgColor rgb="FF000000"/>
        </patternFill>
      </fill>
    </dxf>
    <dxf>
      <fill>
        <patternFill patternType="solid">
          <fgColor rgb="FF8A8A8A"/>
          <bgColor rgb="FF000000"/>
        </patternFill>
      </fill>
    </dxf>
    <dxf>
      <fill>
        <patternFill patternType="solid">
          <fgColor rgb="FF9A3412"/>
          <bgColor rgb="FF000000"/>
        </patternFill>
      </fill>
    </dxf>
    <dxf>
      <fill>
        <patternFill patternType="solid">
          <fgColor rgb="FFA4281B"/>
          <bgColor rgb="FF000000"/>
        </patternFill>
      </fill>
    </dxf>
    <dxf>
      <fill>
        <patternFill patternType="solid">
          <fgColor rgb="FFB0B0B0"/>
          <bgColor rgb="FF000000"/>
        </patternFill>
      </fill>
    </dxf>
    <dxf>
      <fill>
        <patternFill patternType="solid">
          <fgColor rgb="FF1E6B3C"/>
          <bgColor rgb="FF000000"/>
        </patternFill>
      </fill>
    </dxf>
    <dxf>
      <fill>
        <patternFill patternType="solid">
          <fgColor rgb="FF5A5A5A"/>
          <bgColor rgb="FF000000"/>
        </patternFill>
      </fill>
    </dxf>
    <dxf>
      <font>
        <color rgb="FFAAAAAA"/>
      </font>
    </dxf>
    <dxf>
      <fill>
        <patternFill>
          <bgColor rgb="FFFAF7F0"/>
        </patternFill>
      </fill>
    </dxf>
    <dxf>
      <font>
        <b val="1"/>
        <color rgb="FFA4281B"/>
      </font>
      <fill>
        <patternFill>
          <bgColor rgb="FFFBE4E1"/>
        </patternFill>
      </fill>
    </dxf>
    <dxf>
      <font>
        <b val="1"/>
        <color rgb="FF8A5A00"/>
      </font>
      <fill>
        <patternFill>
          <bgColor rgb="FFFDF1D8"/>
        </patternFill>
      </fill>
    </dxf>
    <dxf>
      <font>
        <b val="1"/>
        <color rgb="FF9A3412"/>
      </font>
      <fill>
        <patternFill>
          <bgColor rgb="FFFFE4CC"/>
        </patternFill>
      </fill>
    </dxf>
    <dxf>
      <font>
        <b val="1"/>
        <color rgb="FF1E6B3C"/>
      </font>
      <fill>
        <patternFill>
          <bgColor rgb="FFDFF2E6"/>
        </patternFill>
      </fill>
    </dxf>
    <dxf>
      <font>
        <b val="1"/>
        <color rgb="FF3730A3"/>
      </font>
      <fill>
        <patternFill>
          <bgColor rgb="FFE0E7FF"/>
        </patternFill>
      </fill>
    </dxf>
    <dxf>
      <font>
        <b val="1"/>
        <color rgb="FF1F4A9A"/>
      </font>
      <fill>
        <patternFill>
          <bgColor rgb="FFE3ECFB"/>
        </patternFill>
      </fill>
    </dxf>
    <dxf>
      <font>
        <b val="1"/>
        <color rgb="FF5A3E96"/>
      </font>
      <fill>
        <patternFill>
          <bgColor rgb="FFECE6F8"/>
        </patternFill>
      </fill>
    </dxf>
    <dxf>
      <font>
        <b val="1"/>
        <color rgb="FF8A8A8A"/>
      </font>
      <fill>
        <patternFill>
          <bgColor rgb="FFF1F1F1"/>
        </patternFill>
      </fill>
    </dxf>
    <dxf>
      <font>
        <b val="1"/>
        <color rgb="FFB0B0B0"/>
      </font>
      <fill>
        <patternFill>
          <bgColor rgb="FFF1F1F1"/>
        </patternFill>
      </fill>
    </dxf>
    <dxf>
      <font>
        <color rgb="FFA4281B"/>
      </font>
    </dxf>
  </dxfs>
  <colors>
    <indexedColors>
      <rgbColor rgb="FF000000"/>
      <rgbColor rgb="FFFFFFFF"/>
      <rgbColor rgb="FFFF0000"/>
      <rgbColor rgb="FF00FF00"/>
      <rgbColor rgb="FF0000FF"/>
      <rgbColor rgb="FFF3EEE2"/>
      <rgbColor rgb="FFFF00FF"/>
      <rgbColor rgb="FF00FFFF"/>
      <rgbColor rgb="FF800000"/>
      <rgbColor rgb="FF1E6B3C"/>
      <rgbColor rgb="FF000080"/>
      <rgbColor rgb="FF8A5A00"/>
      <rgbColor rgb="FF800080"/>
      <rgbColor rgb="FF008080"/>
      <rgbColor rgb="FFBDBDBD"/>
      <rgbColor rgb="FF8A8A8A"/>
      <rgbColor rgb="FFAAAAAA"/>
      <rgbColor rgb="FFA4281B"/>
      <rgbColor rgb="FFFDF1D8"/>
      <rgbColor rgb="FFDFF2E6"/>
      <rgbColor rgb="FF660066"/>
      <rgbColor rgb="FFECE6F8"/>
      <rgbColor rgb="FF0066CC"/>
      <rgbColor rgb="FFCFCFCF"/>
      <rgbColor rgb="FF000080"/>
      <rgbColor rgb="FFFF00FF"/>
      <rgbColor rgb="FFF7F4EC"/>
      <rgbColor rgb="FF00FFFF"/>
      <rgbColor rgb="FF800080"/>
      <rgbColor rgb="FF800000"/>
      <rgbColor rgb="FF008080"/>
      <rgbColor rgb="FF0000FF"/>
      <rgbColor rgb="FF00CCFF"/>
      <rgbColor rgb="FFE3ECFB"/>
      <rgbColor rgb="FFF1F1F1"/>
      <rgbColor rgb="FFFFE4CC"/>
      <rgbColor rgb="FFE0E7FF"/>
      <rgbColor rgb="FFE9E1D0"/>
      <rgbColor rgb="FFB0B0B0"/>
      <rgbColor rgb="FFE8C98A"/>
      <rgbColor rgb="FF3366FF"/>
      <rgbColor rgb="FF33CCCC"/>
      <rgbColor rgb="FFF4F4F2"/>
      <rgbColor rgb="FFFBE4E1"/>
      <rgbColor rgb="FFFAF7F0"/>
      <rgbColor rgb="FFFF6600"/>
      <rgbColor rgb="FF5A5A5A"/>
      <rgbColor rgb="FFB0A898"/>
      <rgbColor rgb="FF1F4A9A"/>
      <rgbColor rgb="FF339966"/>
      <rgbColor rgb="FF003300"/>
      <rgbColor rgb="FF1A1A1A"/>
      <rgbColor rgb="FF9A3412"/>
      <rgbColor rgb="FF5A3E96"/>
      <rgbColor rgb="FF3730A3"/>
      <rgbColor rgb="FF3A3A3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47520</xdr:colOff>
      <xdr:row>0</xdr:row>
      <xdr:rowOff>133200</xdr:rowOff>
    </xdr:from>
    <xdr:to>
      <xdr:col>1</xdr:col>
      <xdr:colOff>390240</xdr:colOff>
      <xdr:row>0</xdr:row>
      <xdr:rowOff>475920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258840" y="133200"/>
          <a:ext cx="342720" cy="3427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47520</xdr:colOff>
      <xdr:row>0</xdr:row>
      <xdr:rowOff>133200</xdr:rowOff>
    </xdr:from>
    <xdr:to>
      <xdr:col>0</xdr:col>
      <xdr:colOff>390240</xdr:colOff>
      <xdr:row>0</xdr:row>
      <xdr:rowOff>475920</xdr:rowOff>
    </xdr:to>
    <xdr:pic>
      <xdr:nvPicPr>
        <xdr:cNvPr id="1" name="Image 1" descr="Picture"/>
        <xdr:cNvPicPr/>
      </xdr:nvPicPr>
      <xdr:blipFill>
        <a:blip r:embed="rId1"/>
        <a:stretch/>
      </xdr:blipFill>
      <xdr:spPr>
        <a:xfrm>
          <a:off x="47520" y="133200"/>
          <a:ext cx="342720" cy="3427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47520</xdr:colOff>
      <xdr:row>0</xdr:row>
      <xdr:rowOff>104760</xdr:rowOff>
    </xdr:from>
    <xdr:to>
      <xdr:col>0</xdr:col>
      <xdr:colOff>390240</xdr:colOff>
      <xdr:row>0</xdr:row>
      <xdr:rowOff>447480</xdr:rowOff>
    </xdr:to>
    <xdr:pic>
      <xdr:nvPicPr>
        <xdr:cNvPr id="2" name="Image 1" descr="Picture"/>
        <xdr:cNvPicPr/>
      </xdr:nvPicPr>
      <xdr:blipFill>
        <a:blip r:embed="rId1"/>
        <a:stretch/>
      </xdr:blipFill>
      <xdr:spPr>
        <a:xfrm>
          <a:off x="47520" y="104760"/>
          <a:ext cx="342720" cy="3427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66600</xdr:colOff>
      <xdr:row>0</xdr:row>
      <xdr:rowOff>95400</xdr:rowOff>
    </xdr:from>
    <xdr:to>
      <xdr:col>0</xdr:col>
      <xdr:colOff>371160</xdr:colOff>
      <xdr:row>0</xdr:row>
      <xdr:rowOff>399960</xdr:rowOff>
    </xdr:to>
    <xdr:pic>
      <xdr:nvPicPr>
        <xdr:cNvPr id="3" name="Image 1" descr="Picture"/>
        <xdr:cNvPicPr/>
      </xdr:nvPicPr>
      <xdr:blipFill>
        <a:blip r:embed="rId1"/>
        <a:stretch/>
      </xdr:blipFill>
      <xdr:spPr>
        <a:xfrm>
          <a:off x="66600" y="95400"/>
          <a:ext cx="304560" cy="3045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hola@pathing.app" TargetMode="External"/><Relationship Id="rId2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pathing.app/?desde=plantilla-pedidos" TargetMode="External"/><Relationship Id="rId2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hyperlink" Target="https://pathing.app/?desde=plantilla-pedidos" TargetMode="External"/><Relationship Id="rId3" Type="http://schemas.openxmlformats.org/officeDocument/2006/relationships/drawing" Target="../drawings/drawing3.xml"/><Relationship Id="rId4" Type="http://schemas.openxmlformats.org/officeDocument/2006/relationships/vmlDrawing" Target="../drawings/vmlDrawing1.v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https://pathing.app/?desde=plantilla-pedidos" TargetMode="External"/><Relationship Id="rId2" Type="http://schemas.openxmlformats.org/officeDocument/2006/relationships/drawing" Target="../drawings/drawing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E6B3C"/>
    <pageSetUpPr fitToPage="true"/>
  </sheetPr>
  <dimension ref="A1:C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6"/>
    <col collapsed="false" customWidth="true" hidden="false" outlineLevel="0" max="3" min="3" style="0" width="100"/>
  </cols>
  <sheetData>
    <row r="1" customFormat="false" ht="48" hidden="false" customHeight="true" outlineLevel="0" collapsed="false">
      <c r="A1" s="1"/>
      <c r="B1" s="1"/>
      <c r="C1" s="2" t="s">
        <v>0</v>
      </c>
    </row>
    <row r="2" customFormat="false" ht="15" hidden="false" customHeight="false" outlineLevel="0" collapsed="false">
      <c r="B2" s="3" t="s">
        <v>1</v>
      </c>
    </row>
    <row r="4" customFormat="false" ht="21.75" hidden="false" customHeight="true" outlineLevel="0" collapsed="false">
      <c r="B4" s="4" t="n">
        <v>1</v>
      </c>
      <c r="C4" s="5" t="s">
        <v>2</v>
      </c>
    </row>
    <row r="5" customFormat="false" ht="30" hidden="false" customHeight="true" outlineLevel="0" collapsed="false">
      <c r="B5" s="4"/>
      <c r="C5" s="6" t="s">
        <v>3</v>
      </c>
    </row>
    <row r="7" customFormat="false" ht="21.75" hidden="false" customHeight="true" outlineLevel="0" collapsed="false">
      <c r="B7" s="4" t="n">
        <v>2</v>
      </c>
      <c r="C7" s="5" t="s">
        <v>4</v>
      </c>
    </row>
    <row r="8" customFormat="false" ht="30" hidden="false" customHeight="true" outlineLevel="0" collapsed="false">
      <c r="B8" s="4"/>
      <c r="C8" s="6" t="s">
        <v>5</v>
      </c>
    </row>
    <row r="10" customFormat="false" ht="21.75" hidden="false" customHeight="true" outlineLevel="0" collapsed="false">
      <c r="B10" s="4" t="n">
        <v>3</v>
      </c>
      <c r="C10" s="5" t="s">
        <v>6</v>
      </c>
    </row>
    <row r="11" customFormat="false" ht="30" hidden="false" customHeight="true" outlineLevel="0" collapsed="false">
      <c r="B11" s="4"/>
      <c r="C11" s="6" t="s">
        <v>7</v>
      </c>
    </row>
    <row r="13" customFormat="false" ht="21.75" hidden="false" customHeight="true" outlineLevel="0" collapsed="false">
      <c r="B13" s="4" t="n">
        <v>4</v>
      </c>
      <c r="C13" s="5" t="s">
        <v>8</v>
      </c>
    </row>
    <row r="14" customFormat="false" ht="30" hidden="false" customHeight="true" outlineLevel="0" collapsed="false">
      <c r="B14" s="4"/>
      <c r="C14" s="6" t="s">
        <v>9</v>
      </c>
    </row>
    <row r="16" customFormat="false" ht="21.75" hidden="false" customHeight="true" outlineLevel="0" collapsed="false">
      <c r="B16" s="4" t="n">
        <v>5</v>
      </c>
      <c r="C16" s="5" t="s">
        <v>10</v>
      </c>
    </row>
    <row r="17" customFormat="false" ht="30" hidden="false" customHeight="true" outlineLevel="0" collapsed="false">
      <c r="B17" s="4"/>
      <c r="C17" s="6" t="s">
        <v>11</v>
      </c>
    </row>
    <row r="19" customFormat="false" ht="15" hidden="false" customHeight="false" outlineLevel="0" collapsed="false">
      <c r="C19" s="7" t="s">
        <v>12</v>
      </c>
    </row>
    <row r="20" customFormat="false" ht="19.5" hidden="false" customHeight="true" outlineLevel="0" collapsed="false">
      <c r="C20" s="8" t="s">
        <v>13</v>
      </c>
    </row>
    <row r="21" customFormat="false" ht="19.5" hidden="false" customHeight="true" outlineLevel="0" collapsed="false">
      <c r="C21" s="9" t="s">
        <v>14</v>
      </c>
    </row>
    <row r="22" customFormat="false" ht="19.5" hidden="false" customHeight="true" outlineLevel="0" collapsed="false">
      <c r="C22" s="10" t="s">
        <v>15</v>
      </c>
    </row>
    <row r="23" customFormat="false" ht="19.5" hidden="false" customHeight="true" outlineLevel="0" collapsed="false">
      <c r="C23" s="11" t="s">
        <v>16</v>
      </c>
    </row>
    <row r="24" customFormat="false" ht="19.5" hidden="false" customHeight="true" outlineLevel="0" collapsed="false">
      <c r="C24" s="12" t="s">
        <v>17</v>
      </c>
    </row>
    <row r="25" customFormat="false" ht="19.5" hidden="false" customHeight="true" outlineLevel="0" collapsed="false">
      <c r="C25" s="13" t="s">
        <v>18</v>
      </c>
    </row>
    <row r="26" customFormat="false" ht="19.5" hidden="false" customHeight="true" outlineLevel="0" collapsed="false">
      <c r="C26" s="14" t="s">
        <v>19</v>
      </c>
    </row>
    <row r="27" customFormat="false" ht="19.5" hidden="false" customHeight="true" outlineLevel="0" collapsed="false">
      <c r="C27" s="15" t="s">
        <v>20</v>
      </c>
    </row>
    <row r="28" customFormat="false" ht="15" hidden="false" customHeight="false" outlineLevel="0" collapsed="false">
      <c r="C28" s="16" t="s">
        <v>21</v>
      </c>
    </row>
    <row r="30" customFormat="false" ht="15" hidden="false" customHeight="false" outlineLevel="0" collapsed="false">
      <c r="C30" s="7" t="s">
        <v>22</v>
      </c>
    </row>
    <row r="31" customFormat="false" ht="15" hidden="false" customHeight="false" outlineLevel="0" collapsed="false">
      <c r="C31" s="17" t="s">
        <v>23</v>
      </c>
    </row>
    <row r="32" customFormat="false" ht="15" hidden="false" customHeight="false" outlineLevel="0" collapsed="false">
      <c r="C32" s="17" t="s">
        <v>24</v>
      </c>
    </row>
    <row r="33" customFormat="false" ht="15" hidden="false" customHeight="false" outlineLevel="0" collapsed="false">
      <c r="C33" s="17" t="s">
        <v>25</v>
      </c>
    </row>
    <row r="35" customFormat="false" ht="45.75" hidden="false" customHeight="true" outlineLevel="0" collapsed="false">
      <c r="B35" s="18"/>
      <c r="C35" s="19" t="s">
        <v>26</v>
      </c>
    </row>
    <row r="37" customFormat="false" ht="15" hidden="false" customHeight="false" outlineLevel="0" collapsed="false">
      <c r="C37" s="20" t="s">
        <v>27</v>
      </c>
    </row>
  </sheetData>
  <mergeCells count="5">
    <mergeCell ref="B4:B5"/>
    <mergeCell ref="B7:B8"/>
    <mergeCell ref="B10:B11"/>
    <mergeCell ref="B13:B14"/>
    <mergeCell ref="B16:B17"/>
  </mergeCells>
  <hyperlinks>
    <hyperlink ref="C35" r:id="rId1" display="¿Te sirve pero se te queda corta? Si sois varios a la vez, quieres avisar al cliente por correo o WhatsApp con un clic, o que el taller marque su parte desde el móvil, eso es lo que hace Pathing. Escríbenos a hola@pathing.app y lo vemos.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A5A00"/>
    <pageSetUpPr fitToPage="true"/>
  </sheetPr>
  <dimension ref="A1:L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4" min="2" style="0" width="15"/>
    <col collapsed="false" customWidth="true" hidden="false" outlineLevel="0" max="5" min="5" style="0" width="3"/>
    <col collapsed="false" customWidth="true" hidden="false" outlineLevel="0" max="8" min="6" style="0" width="15"/>
    <col collapsed="false" customWidth="true" hidden="false" outlineLevel="0" max="9" min="9" style="0" width="3"/>
    <col collapsed="false" customWidth="true" hidden="false" outlineLevel="0" max="12" min="10" style="0" width="15"/>
  </cols>
  <sheetData>
    <row r="1" customFormat="false" ht="48" hidden="false" customHeight="true" outlineLevel="0" collapsed="false">
      <c r="A1" s="1"/>
      <c r="B1" s="21" t="s">
        <v>28</v>
      </c>
      <c r="C1" s="1"/>
      <c r="D1" s="22" t="str">
        <f aca="true">TEXT(TODAY(),"dd/mm/yyyy")</f>
        <v>16/10/2026</v>
      </c>
      <c r="E1" s="1"/>
      <c r="F1" s="1"/>
      <c r="G1" s="1"/>
      <c r="H1" s="23" t="s">
        <v>29</v>
      </c>
      <c r="I1" s="23"/>
      <c r="J1" s="23"/>
      <c r="K1" s="23"/>
      <c r="L1" s="23"/>
    </row>
    <row r="2" customFormat="false" ht="15" hidden="false" customHeight="false" outlineLevel="0" collapsed="false">
      <c r="B2" s="16" t="s">
        <v>30</v>
      </c>
    </row>
    <row r="4" customFormat="false" ht="18.75" hidden="false" customHeight="true" outlineLevel="0" collapsed="false">
      <c r="B4" s="24" t="s">
        <v>13</v>
      </c>
      <c r="C4" s="24"/>
      <c r="D4" s="24"/>
      <c r="F4" s="25" t="s">
        <v>14</v>
      </c>
      <c r="G4" s="25"/>
      <c r="H4" s="25"/>
      <c r="J4" s="26" t="s">
        <v>15</v>
      </c>
      <c r="K4" s="26"/>
      <c r="L4" s="26"/>
    </row>
    <row r="5" customFormat="false" ht="18.75" hidden="false" customHeight="true" outlineLevel="0" collapsed="false">
      <c r="B5" s="27" t="n">
        <f aca="false">COUNTIF(Pedidos!$F$5:$F$304,"🛒 Por pedir")</f>
        <v>1</v>
      </c>
      <c r="C5" s="27"/>
      <c r="D5" s="27"/>
      <c r="F5" s="28" t="n">
        <f aca="false">COUNTIF(Pedidos!$F$5:$F$304,"📦 Esperando proveedor")</f>
        <v>1</v>
      </c>
      <c r="G5" s="28"/>
      <c r="H5" s="28"/>
      <c r="J5" s="29" t="n">
        <f aca="false">COUNTIF(Pedidos!$F$5:$F$304,"🛠️ En el taller")</f>
        <v>1</v>
      </c>
      <c r="K5" s="29"/>
      <c r="L5" s="29"/>
    </row>
    <row r="6" customFormat="false" ht="18.75" hidden="false" customHeight="true" outlineLevel="0" collapsed="false">
      <c r="B6" s="27"/>
      <c r="C6" s="27"/>
      <c r="D6" s="27"/>
      <c r="F6" s="28"/>
      <c r="G6" s="28"/>
      <c r="H6" s="28"/>
      <c r="J6" s="29"/>
      <c r="K6" s="29"/>
      <c r="L6" s="29"/>
    </row>
    <row r="7" customFormat="false" ht="18.75" hidden="false" customHeight="true" outlineLevel="0" collapsed="false">
      <c r="B7" s="27"/>
      <c r="C7" s="27"/>
      <c r="D7" s="27"/>
      <c r="F7" s="28"/>
      <c r="G7" s="28"/>
      <c r="H7" s="28"/>
      <c r="J7" s="29"/>
      <c r="K7" s="29"/>
      <c r="L7" s="29"/>
    </row>
    <row r="8" customFormat="false" ht="18.75" hidden="false" customHeight="true" outlineLevel="0" collapsed="false">
      <c r="B8" s="30" t="s">
        <v>31</v>
      </c>
      <c r="C8" s="30"/>
      <c r="D8" s="30"/>
      <c r="F8" s="31" t="s">
        <v>32</v>
      </c>
      <c r="G8" s="31"/>
      <c r="H8" s="31"/>
      <c r="J8" s="32" t="s">
        <v>33</v>
      </c>
      <c r="K8" s="32"/>
      <c r="L8" s="32"/>
    </row>
    <row r="9" customFormat="false" ht="12" hidden="false" customHeight="true" outlineLevel="0" collapsed="false"/>
    <row r="10" customFormat="false" ht="18.75" hidden="false" customHeight="true" outlineLevel="0" collapsed="false">
      <c r="B10" s="33" t="s">
        <v>16</v>
      </c>
      <c r="C10" s="33"/>
      <c r="D10" s="33"/>
      <c r="F10" s="34" t="s">
        <v>17</v>
      </c>
      <c r="G10" s="34"/>
      <c r="H10" s="34"/>
      <c r="J10" s="35" t="s">
        <v>34</v>
      </c>
      <c r="K10" s="35"/>
      <c r="L10" s="35"/>
    </row>
    <row r="11" customFormat="false" ht="18.75" hidden="false" customHeight="true" outlineLevel="0" collapsed="false">
      <c r="B11" s="36" t="n">
        <f aca="false">COUNTIF(Pedidos!$F$5:$F$304,"🔔 Por avisar")</f>
        <v>1</v>
      </c>
      <c r="C11" s="36"/>
      <c r="D11" s="36"/>
      <c r="F11" s="37" t="n">
        <f aca="false">COUNTIF(Pedidos!$F$5:$F$304,"⏳ Esperando recogida")</f>
        <v>1</v>
      </c>
      <c r="G11" s="37"/>
      <c r="H11" s="37"/>
      <c r="J11" s="38" t="n">
        <f aca="true">COUNTIFS(Pedidos!$F$5:$F$304,"⏳ Esperando recogida",Pedidos!$N$5:$N$304,"&lt;"&amp;TODAY()-Pedidos!$M$2)</f>
        <v>1</v>
      </c>
      <c r="K11" s="38"/>
      <c r="L11" s="38"/>
    </row>
    <row r="12" customFormat="false" ht="18.75" hidden="false" customHeight="true" outlineLevel="0" collapsed="false">
      <c r="B12" s="36"/>
      <c r="C12" s="36"/>
      <c r="D12" s="36"/>
      <c r="F12" s="37"/>
      <c r="G12" s="37"/>
      <c r="H12" s="37"/>
      <c r="J12" s="38"/>
      <c r="K12" s="38"/>
      <c r="L12" s="38"/>
    </row>
    <row r="13" customFormat="false" ht="18.75" hidden="false" customHeight="true" outlineLevel="0" collapsed="false">
      <c r="B13" s="36"/>
      <c r="C13" s="36"/>
      <c r="D13" s="36"/>
      <c r="F13" s="37"/>
      <c r="G13" s="37"/>
      <c r="H13" s="37"/>
      <c r="J13" s="38"/>
      <c r="K13" s="38"/>
      <c r="L13" s="38"/>
    </row>
    <row r="14" customFormat="false" ht="18.75" hidden="false" customHeight="true" outlineLevel="0" collapsed="false">
      <c r="B14" s="39" t="s">
        <v>35</v>
      </c>
      <c r="C14" s="39"/>
      <c r="D14" s="39"/>
      <c r="F14" s="40" t="s">
        <v>36</v>
      </c>
      <c r="G14" s="40"/>
      <c r="H14" s="40"/>
      <c r="J14" s="41" t="s">
        <v>37</v>
      </c>
      <c r="K14" s="41"/>
      <c r="L14" s="41"/>
    </row>
    <row r="15" customFormat="false" ht="12" hidden="false" customHeight="true" outlineLevel="0" collapsed="false"/>
    <row r="16" customFormat="false" ht="18.75" hidden="false" customHeight="true" outlineLevel="0" collapsed="false">
      <c r="B16" s="42" t="s">
        <v>38</v>
      </c>
      <c r="C16" s="42"/>
      <c r="D16" s="42"/>
      <c r="F16" s="42" t="s">
        <v>39</v>
      </c>
      <c r="G16" s="42"/>
      <c r="H16" s="42"/>
      <c r="J16" s="43" t="s">
        <v>40</v>
      </c>
      <c r="K16" s="43"/>
      <c r="L16" s="43"/>
    </row>
    <row r="17" customFormat="false" ht="18.75" hidden="false" customHeight="true" outlineLevel="0" collapsed="false">
      <c r="B17" s="44" t="n">
        <f aca="false">COUNTIF(Pedidos!$F$5:$F$304,"⚠️ Incidencia")</f>
        <v>1</v>
      </c>
      <c r="C17" s="44"/>
      <c r="D17" s="44"/>
      <c r="F17" s="44" t="n">
        <f aca="false">COUNTIF(Pedidos!$G$5:$G$304,"&gt;"&amp;Pedidos!$I$2)</f>
        <v>1</v>
      </c>
      <c r="G17" s="44"/>
      <c r="H17" s="44"/>
      <c r="J17" s="45" t="n">
        <f aca="true">COUNTIFS(Pedidos!$B$5:$B$304,"&gt;="&amp;DATE(YEAR(TODAY()),MONTH(TODAY()),1))</f>
        <v>6</v>
      </c>
      <c r="K17" s="45"/>
      <c r="L17" s="45"/>
    </row>
    <row r="18" customFormat="false" ht="18.75" hidden="false" customHeight="true" outlineLevel="0" collapsed="false">
      <c r="B18" s="44"/>
      <c r="C18" s="44"/>
      <c r="D18" s="44"/>
      <c r="F18" s="44"/>
      <c r="G18" s="44"/>
      <c r="H18" s="44"/>
      <c r="J18" s="45"/>
      <c r="K18" s="45"/>
      <c r="L18" s="45"/>
    </row>
    <row r="19" customFormat="false" ht="18.75" hidden="false" customHeight="true" outlineLevel="0" collapsed="false">
      <c r="B19" s="44"/>
      <c r="C19" s="44"/>
      <c r="D19" s="44"/>
      <c r="F19" s="44"/>
      <c r="G19" s="44"/>
      <c r="H19" s="44"/>
      <c r="J19" s="45"/>
      <c r="K19" s="45"/>
      <c r="L19" s="45"/>
    </row>
    <row r="20" customFormat="false" ht="18.75" hidden="false" customHeight="true" outlineLevel="0" collapsed="false">
      <c r="B20" s="46" t="s">
        <v>41</v>
      </c>
      <c r="C20" s="46"/>
      <c r="D20" s="46"/>
      <c r="F20" s="46" t="s">
        <v>42</v>
      </c>
      <c r="G20" s="46"/>
      <c r="H20" s="46"/>
      <c r="J20" s="47" t="s">
        <v>43</v>
      </c>
      <c r="K20" s="47"/>
      <c r="L20" s="47"/>
    </row>
    <row r="21" customFormat="false" ht="12" hidden="false" customHeight="true" outlineLevel="0" collapsed="false"/>
    <row r="22" customFormat="false" ht="18.75" hidden="false" customHeight="true" outlineLevel="0" collapsed="false">
      <c r="B22" s="48" t="s">
        <v>44</v>
      </c>
      <c r="C22" s="48"/>
      <c r="D22" s="48"/>
      <c r="F22" s="42" t="s">
        <v>45</v>
      </c>
      <c r="G22" s="42"/>
      <c r="H22" s="42"/>
      <c r="J22" s="34" t="s">
        <v>46</v>
      </c>
      <c r="K22" s="34"/>
      <c r="L22" s="34"/>
    </row>
    <row r="23" customFormat="false" ht="18.75" hidden="false" customHeight="true" outlineLevel="0" collapsed="false">
      <c r="B23" s="49" t="n">
        <f aca="false">SUMPRODUCT((Pedidos!$F$5:$F$304&lt;&gt;"✅ Entregado")*(Pedidos!$F$5:$F$304&lt;&gt;"✖️ Anulado")*(Pedidos!$F$5:$F$304&lt;&gt;"")*N(+Pedidos!$R$5:$R$304))</f>
        <v>544</v>
      </c>
      <c r="C23" s="49"/>
      <c r="D23" s="49"/>
      <c r="F23" s="44" t="n">
        <f aca="false">SUMPRODUCT((Pedidos!$F$5:$F$304="✅ Entregado")*(N(+Pedidos!$R$5:$R$304)&gt;0))</f>
        <v>0</v>
      </c>
      <c r="G23" s="44"/>
      <c r="H23" s="44"/>
      <c r="J23" s="37" t="n">
        <f aca="true">COUNTIFS(Pedidos!$F$5:$F$304,"✅ Entregado",Pedidos!$O$5:$O$304,"&gt;="&amp;DATE(YEAR(TODAY()),MONTH(TODAY()),1))</f>
        <v>0</v>
      </c>
      <c r="K23" s="37"/>
      <c r="L23" s="37"/>
    </row>
    <row r="24" customFormat="false" ht="18.75" hidden="false" customHeight="true" outlineLevel="0" collapsed="false">
      <c r="B24" s="49"/>
      <c r="C24" s="49"/>
      <c r="D24" s="49"/>
      <c r="F24" s="44"/>
      <c r="G24" s="44"/>
      <c r="H24" s="44"/>
      <c r="J24" s="37"/>
      <c r="K24" s="37"/>
      <c r="L24" s="37"/>
    </row>
    <row r="25" customFormat="false" ht="18.75" hidden="false" customHeight="true" outlineLevel="0" collapsed="false">
      <c r="B25" s="49"/>
      <c r="C25" s="49"/>
      <c r="D25" s="49"/>
      <c r="F25" s="44"/>
      <c r="G25" s="44"/>
      <c r="H25" s="44"/>
      <c r="J25" s="37"/>
      <c r="K25" s="37"/>
      <c r="L25" s="37"/>
    </row>
    <row r="26" customFormat="false" ht="18.75" hidden="false" customHeight="true" outlineLevel="0" collapsed="false">
      <c r="B26" s="50" t="s">
        <v>47</v>
      </c>
      <c r="C26" s="50"/>
      <c r="D26" s="50"/>
      <c r="F26" s="46" t="s">
        <v>48</v>
      </c>
      <c r="G26" s="46"/>
      <c r="H26" s="46"/>
      <c r="J26" s="40" t="s">
        <v>49</v>
      </c>
      <c r="K26" s="40"/>
      <c r="L26" s="40"/>
    </row>
  </sheetData>
  <mergeCells count="37">
    <mergeCell ref="H1:L1"/>
    <mergeCell ref="B4:D4"/>
    <mergeCell ref="F4:H4"/>
    <mergeCell ref="J4:L4"/>
    <mergeCell ref="B5:D7"/>
    <mergeCell ref="F5:H7"/>
    <mergeCell ref="J5:L7"/>
    <mergeCell ref="B8:D8"/>
    <mergeCell ref="F8:H8"/>
    <mergeCell ref="J8:L8"/>
    <mergeCell ref="B10:D10"/>
    <mergeCell ref="F10:H10"/>
    <mergeCell ref="J10:L10"/>
    <mergeCell ref="B11:D13"/>
    <mergeCell ref="F11:H13"/>
    <mergeCell ref="J11:L13"/>
    <mergeCell ref="B14:D14"/>
    <mergeCell ref="F14:H14"/>
    <mergeCell ref="J14:L14"/>
    <mergeCell ref="B16:D16"/>
    <mergeCell ref="F16:H16"/>
    <mergeCell ref="J16:L16"/>
    <mergeCell ref="B17:D19"/>
    <mergeCell ref="F17:H19"/>
    <mergeCell ref="J17:L19"/>
    <mergeCell ref="B20:D20"/>
    <mergeCell ref="F20:H20"/>
    <mergeCell ref="J20:L20"/>
    <mergeCell ref="B22:D22"/>
    <mergeCell ref="F22:H22"/>
    <mergeCell ref="J22:L22"/>
    <mergeCell ref="B23:D25"/>
    <mergeCell ref="F23:H25"/>
    <mergeCell ref="J23:L25"/>
    <mergeCell ref="B26:D26"/>
    <mergeCell ref="F26:H26"/>
    <mergeCell ref="J26:L26"/>
  </mergeCells>
  <hyperlinks>
    <hyperlink ref="H1" r:id="rId1" display="Plantilla gratis de Pathing  ·  pathing.app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A1A1A"/>
    <pageSetUpPr fitToPage="true"/>
  </sheetPr>
  <dimension ref="A1:U30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5" ySplit="4" topLeftCell="F5" activePane="bottomRight" state="frozen"/>
      <selection pane="topLeft" activeCell="A1" activeCellId="0" sqref="A1"/>
      <selection pane="topRight" activeCell="F1" activeCellId="0" sqref="F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3"/>
    <col collapsed="false" customWidth="true" hidden="false" outlineLevel="0" max="3" min="3" style="0" width="22"/>
    <col collapsed="false" customWidth="true" hidden="false" outlineLevel="0" max="4" min="4" style="0" width="14"/>
    <col collapsed="false" customWidth="true" hidden="false" outlineLevel="0" max="5" min="5" style="0" width="36"/>
    <col collapsed="false" customWidth="true" hidden="false" outlineLevel="0" max="6" min="6" style="0" width="23"/>
    <col collapsed="false" customWidth="true" hidden="false" outlineLevel="0" max="7" min="7" style="0" width="8"/>
    <col collapsed="false" customWidth="true" hidden="false" outlineLevel="0" max="8" min="8" style="0" width="17"/>
    <col collapsed="false" customWidth="true" hidden="false" outlineLevel="0" max="9" min="9" style="0" width="13"/>
    <col collapsed="false" customWidth="true" hidden="false" outlineLevel="0" max="10" min="10" style="0" width="16"/>
    <col collapsed="false" customWidth="true" hidden="false" outlineLevel="0" max="15" min="11" style="0" width="13"/>
    <col collapsed="false" customWidth="true" hidden="false" outlineLevel="0" max="16" min="16" style="0" width="11"/>
    <col collapsed="false" customWidth="true" hidden="false" outlineLevel="0" max="17" min="17" style="0" width="10"/>
    <col collapsed="false" customWidth="true" hidden="false" outlineLevel="0" max="18" min="18" style="0" width="12"/>
    <col collapsed="false" customWidth="true" hidden="false" outlineLevel="0" max="19" min="19" style="0" width="24"/>
    <col collapsed="false" customWidth="true" hidden="false" outlineLevel="0" max="20" min="20" style="0" width="9"/>
    <col collapsed="false" customWidth="true" hidden="false" outlineLevel="0" max="21" min="21" style="0" width="28"/>
  </cols>
  <sheetData>
    <row r="1" customFormat="false" ht="43.5" hidden="false" customHeight="true" outlineLevel="0" collapsed="false">
      <c r="A1" s="1"/>
      <c r="B1" s="51" t="s">
        <v>0</v>
      </c>
      <c r="C1" s="1"/>
      <c r="D1" s="1"/>
      <c r="E1" s="22" t="s">
        <v>50</v>
      </c>
      <c r="F1" s="52" t="s">
        <v>29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customFormat="false" ht="25.5" hidden="false" customHeight="true" outlineLevel="0" collapsed="false">
      <c r="A2" s="18"/>
      <c r="B2" s="53" t="s">
        <v>51</v>
      </c>
      <c r="C2" s="18"/>
      <c r="D2" s="18"/>
      <c r="E2" s="18"/>
      <c r="F2" s="18"/>
      <c r="G2" s="18"/>
      <c r="H2" s="54" t="s">
        <v>52</v>
      </c>
      <c r="I2" s="55" t="n">
        <v>21</v>
      </c>
      <c r="J2" s="56" t="s">
        <v>53</v>
      </c>
      <c r="K2" s="18"/>
      <c r="L2" s="54" t="s">
        <v>54</v>
      </c>
      <c r="M2" s="55" t="n">
        <v>7</v>
      </c>
      <c r="N2" s="56" t="s">
        <v>55</v>
      </c>
      <c r="O2" s="18"/>
      <c r="P2" s="18"/>
      <c r="Q2" s="18"/>
      <c r="R2" s="18"/>
      <c r="S2" s="18"/>
      <c r="T2" s="18"/>
      <c r="U2" s="18"/>
    </row>
    <row r="3" customFormat="false" ht="18" hidden="false" customHeight="true" outlineLevel="0" collapsed="false">
      <c r="A3" s="57" t="s">
        <v>56</v>
      </c>
      <c r="B3" s="57"/>
      <c r="C3" s="57"/>
      <c r="D3" s="57"/>
      <c r="E3" s="57"/>
      <c r="F3" s="58" t="s">
        <v>57</v>
      </c>
      <c r="G3" s="58"/>
      <c r="H3" s="59" t="s">
        <v>58</v>
      </c>
      <c r="I3" s="59"/>
      <c r="J3" s="59"/>
      <c r="K3" s="59"/>
      <c r="L3" s="59"/>
      <c r="M3" s="60" t="s">
        <v>59</v>
      </c>
      <c r="N3" s="60"/>
      <c r="O3" s="60"/>
      <c r="P3" s="61" t="s">
        <v>60</v>
      </c>
      <c r="Q3" s="61"/>
      <c r="R3" s="61"/>
      <c r="S3" s="62" t="s">
        <v>61</v>
      </c>
      <c r="T3" s="62"/>
      <c r="U3" s="62"/>
    </row>
    <row r="4" customFormat="false" ht="33.75" hidden="false" customHeight="true" outlineLevel="0" collapsed="false">
      <c r="A4" s="63" t="s">
        <v>62</v>
      </c>
      <c r="B4" s="63" t="s">
        <v>63</v>
      </c>
      <c r="C4" s="64" t="s">
        <v>64</v>
      </c>
      <c r="D4" s="63" t="s">
        <v>65</v>
      </c>
      <c r="E4" s="64" t="s">
        <v>66</v>
      </c>
      <c r="F4" s="65" t="s">
        <v>67</v>
      </c>
      <c r="G4" s="65" t="s">
        <v>68</v>
      </c>
      <c r="H4" s="66" t="s">
        <v>69</v>
      </c>
      <c r="I4" s="66" t="s">
        <v>70</v>
      </c>
      <c r="J4" s="66" t="s">
        <v>71</v>
      </c>
      <c r="K4" s="66" t="s">
        <v>72</v>
      </c>
      <c r="L4" s="66" t="s">
        <v>73</v>
      </c>
      <c r="M4" s="67" t="s">
        <v>74</v>
      </c>
      <c r="N4" s="67" t="s">
        <v>75</v>
      </c>
      <c r="O4" s="67" t="s">
        <v>76</v>
      </c>
      <c r="P4" s="68" t="s">
        <v>77</v>
      </c>
      <c r="Q4" s="68" t="s">
        <v>78</v>
      </c>
      <c r="R4" s="68" t="s">
        <v>79</v>
      </c>
      <c r="S4" s="69" t="s">
        <v>80</v>
      </c>
      <c r="T4" s="70" t="s">
        <v>81</v>
      </c>
      <c r="U4" s="69" t="s">
        <v>82</v>
      </c>
    </row>
    <row r="5" customFormat="false" ht="21" hidden="false" customHeight="true" outlineLevel="0" collapsed="false">
      <c r="A5" s="71" t="n">
        <v>1</v>
      </c>
      <c r="B5" s="72" t="n">
        <f aca="true">TODAY()-1</f>
        <v>46310</v>
      </c>
      <c r="C5" s="73" t="s">
        <v>83</v>
      </c>
      <c r="D5" s="74" t="s">
        <v>84</v>
      </c>
      <c r="E5" s="73" t="s">
        <v>85</v>
      </c>
      <c r="F5" s="75" t="str">
        <f aca="false">IF(C5="","",IF(T5="Sí","✖️ Anulado",IF(O5&lt;&gt;"","✅ Entregado",IF(S5&lt;&gt;"","⚠️ Incidencia",IF(N5&lt;&gt;"","⏳ Esperando recogida",IF(OR(M5&lt;&gt;"",L5&lt;&gt;""),"🔔 Por avisar",IF(K5&lt;&gt;"","🛠️ En el taller",IF(I5&lt;&gt;"","📦 Esperando proveedor","🛒 Por pedir"))))))))</f>
        <v>🛒 Por pedir</v>
      </c>
      <c r="G5" s="76" t="n">
        <f aca="true">IF(OR(B5="",F5="✅ Entregado",F5="✖️ Anulado"),"",TODAY()-B5)</f>
        <v>1</v>
      </c>
      <c r="H5" s="73" t="s">
        <v>86</v>
      </c>
      <c r="I5" s="72"/>
      <c r="J5" s="73"/>
      <c r="K5" s="72"/>
      <c r="L5" s="72"/>
      <c r="M5" s="72"/>
      <c r="N5" s="72"/>
      <c r="O5" s="72"/>
      <c r="P5" s="77" t="n">
        <v>65</v>
      </c>
      <c r="Q5" s="77" t="n">
        <v>20</v>
      </c>
      <c r="R5" s="78" t="n">
        <f aca="false">IF(OR(P5="",F5="✖️ Anulado"),"",P5-N(Q5))</f>
        <v>45</v>
      </c>
      <c r="S5" s="73"/>
      <c r="T5" s="79"/>
      <c r="U5" s="73" t="s">
        <v>87</v>
      </c>
    </row>
    <row r="6" customFormat="false" ht="21" hidden="false" customHeight="true" outlineLevel="0" collapsed="false">
      <c r="A6" s="71" t="n">
        <v>2</v>
      </c>
      <c r="B6" s="72" t="n">
        <f aca="true">TODAY()-12</f>
        <v>46299</v>
      </c>
      <c r="C6" s="73" t="s">
        <v>88</v>
      </c>
      <c r="D6" s="74" t="s">
        <v>89</v>
      </c>
      <c r="E6" s="73" t="s">
        <v>90</v>
      </c>
      <c r="F6" s="75" t="str">
        <f aca="false">IF(C6="","",IF(T6="Sí","✖️ Anulado",IF(O6&lt;&gt;"","✅ Entregado",IF(S6&lt;&gt;"","⚠️ Incidencia",IF(N6&lt;&gt;"","⏳ Esperando recogida",IF(OR(M6&lt;&gt;"",L6&lt;&gt;""),"🔔 Por avisar",IF(K6&lt;&gt;"","🛠️ En el taller",IF(I6&lt;&gt;"","📦 Esperando proveedor","🛒 Por pedir"))))))))</f>
        <v>🛠️ En el taller</v>
      </c>
      <c r="G6" s="76" t="n">
        <f aca="true">IF(OR(B6="",F6="✅ Entregado",F6="✖️ Anulado"),"",TODAY()-B6)</f>
        <v>12</v>
      </c>
      <c r="H6" s="73" t="s">
        <v>91</v>
      </c>
      <c r="I6" s="72" t="n">
        <f aca="true">TODAY()-9</f>
        <v>46302</v>
      </c>
      <c r="J6" s="73" t="s">
        <v>92</v>
      </c>
      <c r="K6" s="72" t="n">
        <f aca="true">TODAY()-4</f>
        <v>46307</v>
      </c>
      <c r="L6" s="72"/>
      <c r="M6" s="72"/>
      <c r="N6" s="72"/>
      <c r="O6" s="72"/>
      <c r="P6" s="77" t="n">
        <v>240</v>
      </c>
      <c r="Q6" s="77" t="n">
        <v>100</v>
      </c>
      <c r="R6" s="78" t="n">
        <f aca="false">IF(OR(P6="",F6="✖️ Anulado"),"",P6-N(Q6))</f>
        <v>140</v>
      </c>
      <c r="S6" s="73"/>
      <c r="T6" s="79"/>
      <c r="U6" s="73" t="s">
        <v>93</v>
      </c>
    </row>
    <row r="7" customFormat="false" ht="21" hidden="false" customHeight="true" outlineLevel="0" collapsed="false">
      <c r="A7" s="71" t="n">
        <v>3</v>
      </c>
      <c r="B7" s="72" t="n">
        <f aca="true">TODAY()-8</f>
        <v>46303</v>
      </c>
      <c r="C7" s="73" t="s">
        <v>94</v>
      </c>
      <c r="D7" s="74" t="s">
        <v>95</v>
      </c>
      <c r="E7" s="73" t="s">
        <v>96</v>
      </c>
      <c r="F7" s="75" t="str">
        <f aca="false">IF(C7="","",IF(T7="Sí","✖️ Anulado",IF(O7&lt;&gt;"","✅ Entregado",IF(S7&lt;&gt;"","⚠️ Incidencia",IF(N7&lt;&gt;"","⏳ Esperando recogida",IF(OR(M7&lt;&gt;"",L7&lt;&gt;""),"🔔 Por avisar",IF(K7&lt;&gt;"","🛠️ En el taller",IF(I7&lt;&gt;"","📦 Esperando proveedor","🛒 Por pedir"))))))))</f>
        <v>🔔 Por avisar</v>
      </c>
      <c r="G7" s="76" t="n">
        <f aca="true">IF(OR(B7="",F7="✅ Entregado",F7="✖️ Anulado"),"",TODAY()-B7)</f>
        <v>8</v>
      </c>
      <c r="H7" s="73" t="s">
        <v>97</v>
      </c>
      <c r="I7" s="72" t="n">
        <f aca="true">TODAY()-6</f>
        <v>46305</v>
      </c>
      <c r="J7" s="73"/>
      <c r="K7" s="72"/>
      <c r="L7" s="72"/>
      <c r="M7" s="72" t="n">
        <f aca="true">TODAY()-1</f>
        <v>46310</v>
      </c>
      <c r="N7" s="72"/>
      <c r="O7" s="72"/>
      <c r="P7" s="77" t="n">
        <v>89</v>
      </c>
      <c r="Q7" s="77" t="n">
        <v>30</v>
      </c>
      <c r="R7" s="78" t="n">
        <f aca="false">IF(OR(P7="",F7="✖️ Anulado"),"",P7-N(Q7))</f>
        <v>59</v>
      </c>
      <c r="S7" s="73"/>
      <c r="T7" s="79"/>
      <c r="U7" s="73"/>
    </row>
    <row r="8" customFormat="false" ht="21" hidden="false" customHeight="true" outlineLevel="0" collapsed="false">
      <c r="A8" s="71" t="n">
        <v>4</v>
      </c>
      <c r="B8" s="72" t="n">
        <f aca="true">TODAY()-28</f>
        <v>46283</v>
      </c>
      <c r="C8" s="73" t="s">
        <v>98</v>
      </c>
      <c r="D8" s="74" t="s">
        <v>99</v>
      </c>
      <c r="E8" s="73" t="s">
        <v>100</v>
      </c>
      <c r="F8" s="75" t="str">
        <f aca="false">IF(C8="","",IF(T8="Sí","✖️ Anulado",IF(O8&lt;&gt;"","✅ Entregado",IF(S8&lt;&gt;"","⚠️ Incidencia",IF(N8&lt;&gt;"","⏳ Esperando recogida",IF(OR(M8&lt;&gt;"",L8&lt;&gt;""),"🔔 Por avisar",IF(K8&lt;&gt;"","🛠️ En el taller",IF(I8&lt;&gt;"","📦 Esperando proveedor","🛒 Por pedir"))))))))</f>
        <v>⏳ Esperando recogida</v>
      </c>
      <c r="G8" s="76" t="n">
        <f aca="true">IF(OR(B8="",F8="✅ Entregado",F8="✖️ Anulado"),"",TODAY()-B8)</f>
        <v>28</v>
      </c>
      <c r="H8" s="73" t="s">
        <v>91</v>
      </c>
      <c r="I8" s="72" t="n">
        <f aca="true">TODAY()-25</f>
        <v>46286</v>
      </c>
      <c r="J8" s="73" t="s">
        <v>101</v>
      </c>
      <c r="K8" s="72" t="n">
        <f aca="true">TODAY()-15</f>
        <v>46296</v>
      </c>
      <c r="L8" s="72" t="n">
        <f aca="true">TODAY()-12</f>
        <v>46299</v>
      </c>
      <c r="M8" s="72"/>
      <c r="N8" s="72" t="n">
        <f aca="true">TODAY()-11</f>
        <v>46300</v>
      </c>
      <c r="O8" s="72"/>
      <c r="P8" s="77" t="n">
        <v>120</v>
      </c>
      <c r="Q8" s="77" t="n">
        <v>40</v>
      </c>
      <c r="R8" s="78" t="n">
        <f aca="false">IF(OR(P8="",F8="✖️ Anulado"),"",P8-N(Q8))</f>
        <v>80</v>
      </c>
      <c r="S8" s="73"/>
      <c r="T8" s="79"/>
      <c r="U8" s="73"/>
    </row>
    <row r="9" customFormat="false" ht="21" hidden="false" customHeight="true" outlineLevel="0" collapsed="false">
      <c r="A9" s="71" t="n">
        <v>5</v>
      </c>
      <c r="B9" s="72" t="n">
        <f aca="true">TODAY()-32</f>
        <v>46279</v>
      </c>
      <c r="C9" s="73" t="s">
        <v>102</v>
      </c>
      <c r="D9" s="74" t="s">
        <v>103</v>
      </c>
      <c r="E9" s="73" t="s">
        <v>104</v>
      </c>
      <c r="F9" s="75" t="str">
        <f aca="false">IF(C9="","",IF(T9="Sí","✖️ Anulado",IF(O9&lt;&gt;"","✅ Entregado",IF(S9&lt;&gt;"","⚠️ Incidencia",IF(N9&lt;&gt;"","⏳ Esperando recogida",IF(OR(M9&lt;&gt;"",L9&lt;&gt;""),"🔔 Por avisar",IF(K9&lt;&gt;"","🛠️ En el taller",IF(I9&lt;&gt;"","📦 Esperando proveedor","🛒 Por pedir"))))))))</f>
        <v>✅ Entregado</v>
      </c>
      <c r="G9" s="76" t="str">
        <f aca="true">IF(OR(B9="",F9="✅ Entregado",F9="✖️ Anulado"),"",TODAY()-B9)</f>
        <v/>
      </c>
      <c r="H9" s="73" t="s">
        <v>105</v>
      </c>
      <c r="I9" s="72" t="n">
        <f aca="true">TODAY()-30</f>
        <v>46281</v>
      </c>
      <c r="J9" s="73" t="s">
        <v>106</v>
      </c>
      <c r="K9" s="72" t="n">
        <f aca="true">TODAY()-24</f>
        <v>46287</v>
      </c>
      <c r="L9" s="72" t="n">
        <f aca="true">TODAY()-20</f>
        <v>46291</v>
      </c>
      <c r="M9" s="72"/>
      <c r="N9" s="72" t="n">
        <f aca="true">TODAY()-19</f>
        <v>46292</v>
      </c>
      <c r="O9" s="72" t="n">
        <f aca="true">TODAY()-17</f>
        <v>46294</v>
      </c>
      <c r="P9" s="77" t="n">
        <v>45</v>
      </c>
      <c r="Q9" s="77" t="n">
        <v>45</v>
      </c>
      <c r="R9" s="78" t="n">
        <f aca="false">IF(OR(P9="",F9="✖️ Anulado"),"",P9-N(Q9))</f>
        <v>0</v>
      </c>
      <c r="S9" s="73"/>
      <c r="T9" s="79"/>
      <c r="U9" s="73"/>
    </row>
    <row r="10" customFormat="false" ht="21" hidden="false" customHeight="true" outlineLevel="0" collapsed="false">
      <c r="A10" s="71" t="n">
        <v>6</v>
      </c>
      <c r="B10" s="72" t="n">
        <f aca="true">TODAY()-14</f>
        <v>46297</v>
      </c>
      <c r="C10" s="73" t="s">
        <v>107</v>
      </c>
      <c r="D10" s="74" t="s">
        <v>108</v>
      </c>
      <c r="E10" s="73" t="s">
        <v>109</v>
      </c>
      <c r="F10" s="75" t="str">
        <f aca="false">IF(C10="","",IF(T10="Sí","✖️ Anulado",IF(O10&lt;&gt;"","✅ Entregado",IF(S10&lt;&gt;"","⚠️ Incidencia",IF(N10&lt;&gt;"","⏳ Esperando recogida",IF(OR(M10&lt;&gt;"",L10&lt;&gt;""),"🔔 Por avisar",IF(K10&lt;&gt;"","🛠️ En el taller",IF(I10&lt;&gt;"","📦 Esperando proveedor","🛒 Por pedir"))))))))</f>
        <v>⚠️ Incidencia</v>
      </c>
      <c r="G10" s="76" t="n">
        <f aca="true">IF(OR(B10="",F10="✅ Entregado",F10="✖️ Anulado"),"",TODAY()-B10)</f>
        <v>14</v>
      </c>
      <c r="H10" s="73" t="s">
        <v>110</v>
      </c>
      <c r="I10" s="72" t="n">
        <f aca="true">TODAY()-12</f>
        <v>46299</v>
      </c>
      <c r="J10" s="73"/>
      <c r="K10" s="72"/>
      <c r="L10" s="72"/>
      <c r="M10" s="72"/>
      <c r="N10" s="72"/>
      <c r="O10" s="72"/>
      <c r="P10" s="77" t="n">
        <v>150</v>
      </c>
      <c r="Q10" s="77" t="n">
        <v>50</v>
      </c>
      <c r="R10" s="78" t="n">
        <f aca="false">IF(OR(P10="",F10="✖️ Anulado"),"",P10-N(Q10))</f>
        <v>100</v>
      </c>
      <c r="S10" s="73" t="s">
        <v>111</v>
      </c>
      <c r="T10" s="79"/>
      <c r="U10" s="73" t="s">
        <v>112</v>
      </c>
    </row>
    <row r="11" customFormat="false" ht="21" hidden="false" customHeight="true" outlineLevel="0" collapsed="false">
      <c r="A11" s="71" t="n">
        <v>7</v>
      </c>
      <c r="B11" s="72" t="n">
        <f aca="true">TODAY()-3</f>
        <v>46308</v>
      </c>
      <c r="C11" s="73" t="s">
        <v>113</v>
      </c>
      <c r="D11" s="74" t="s">
        <v>114</v>
      </c>
      <c r="E11" s="73" t="s">
        <v>115</v>
      </c>
      <c r="F11" s="75" t="str">
        <f aca="false">IF(C11="","",IF(T11="Sí","✖️ Anulado",IF(O11&lt;&gt;"","✅ Entregado",IF(S11&lt;&gt;"","⚠️ Incidencia",IF(N11&lt;&gt;"","⏳ Esperando recogida",IF(OR(M11&lt;&gt;"",L11&lt;&gt;""),"🔔 Por avisar",IF(K11&lt;&gt;"","🛠️ En el taller",IF(I11&lt;&gt;"","📦 Esperando proveedor","🛒 Por pedir"))))))))</f>
        <v>📦 Esperando proveedor</v>
      </c>
      <c r="G11" s="76" t="n">
        <f aca="true">IF(OR(B11="",F11="✅ Entregado",F11="✖️ Anulado"),"",TODAY()-B11)</f>
        <v>3</v>
      </c>
      <c r="H11" s="73" t="s">
        <v>116</v>
      </c>
      <c r="I11" s="72" t="n">
        <f aca="true">TODAY()-2</f>
        <v>46309</v>
      </c>
      <c r="J11" s="73"/>
      <c r="K11" s="72"/>
      <c r="L11" s="72"/>
      <c r="M11" s="72"/>
      <c r="N11" s="72"/>
      <c r="O11" s="72"/>
      <c r="P11" s="77" t="n">
        <v>180</v>
      </c>
      <c r="Q11" s="77" t="n">
        <v>60</v>
      </c>
      <c r="R11" s="78" t="n">
        <f aca="false">IF(OR(P11="",F11="✖️ Anulado"),"",P11-N(Q11))</f>
        <v>120</v>
      </c>
      <c r="S11" s="73"/>
      <c r="T11" s="79"/>
      <c r="U11" s="73"/>
    </row>
    <row r="12" customFormat="false" ht="21" hidden="false" customHeight="true" outlineLevel="0" collapsed="false">
      <c r="A12" s="71" t="n">
        <v>8</v>
      </c>
      <c r="B12" s="72" t="n">
        <f aca="true">TODAY()-5</f>
        <v>46306</v>
      </c>
      <c r="C12" s="73" t="s">
        <v>117</v>
      </c>
      <c r="D12" s="74" t="s">
        <v>118</v>
      </c>
      <c r="E12" s="73" t="s">
        <v>119</v>
      </c>
      <c r="F12" s="75" t="str">
        <f aca="false">IF(C12="","",IF(T12="Sí","✖️ Anulado",IF(O12&lt;&gt;"","✅ Entregado",IF(S12&lt;&gt;"","⚠️ Incidencia",IF(N12&lt;&gt;"","⏳ Esperando recogida",IF(OR(M12&lt;&gt;"",L12&lt;&gt;""),"🔔 Por avisar",IF(K12&lt;&gt;"","🛠️ En el taller",IF(I12&lt;&gt;"","📦 Esperando proveedor","🛒 Por pedir"))))))))</f>
        <v>✖️ Anulado</v>
      </c>
      <c r="G12" s="76" t="str">
        <f aca="true">IF(OR(B12="",F12="✅ Entregado",F12="✖️ Anulado"),"",TODAY()-B12)</f>
        <v/>
      </c>
      <c r="H12" s="73" t="s">
        <v>91</v>
      </c>
      <c r="I12" s="72" t="n">
        <f aca="true">TODAY()-3</f>
        <v>46308</v>
      </c>
      <c r="J12" s="73"/>
      <c r="K12" s="72"/>
      <c r="L12" s="72"/>
      <c r="M12" s="72"/>
      <c r="N12" s="72"/>
      <c r="O12" s="72"/>
      <c r="P12" s="77" t="n">
        <v>39</v>
      </c>
      <c r="Q12" s="77" t="n">
        <v>0</v>
      </c>
      <c r="R12" s="78" t="str">
        <f aca="false">IF(OR(P12="",F12="✖️ Anulado"),"",P12-N(Q12))</f>
        <v/>
      </c>
      <c r="S12" s="73"/>
      <c r="T12" s="79" t="s">
        <v>120</v>
      </c>
      <c r="U12" s="73" t="s">
        <v>121</v>
      </c>
    </row>
    <row r="13" customFormat="false" ht="21" hidden="false" customHeight="true" outlineLevel="0" collapsed="false">
      <c r="A13" s="71" t="n">
        <v>9</v>
      </c>
      <c r="B13" s="80"/>
      <c r="C13" s="81"/>
      <c r="D13" s="82"/>
      <c r="E13" s="81"/>
      <c r="F13" s="83" t="str">
        <f aca="false">IF(C13="","",IF(T13="Sí","✖️ Anulado",IF(O13&lt;&gt;"","✅ Entregado",IF(S13&lt;&gt;"","⚠️ Incidencia",IF(N13&lt;&gt;"","⏳ Esperando recogida",IF(OR(M13&lt;&gt;"",L13&lt;&gt;""),"🔔 Por avisar",IF(K13&lt;&gt;"","🛠️ En el taller",IF(I13&lt;&gt;"","📦 Esperando proveedor","🛒 Por pedir"))))))))</f>
        <v/>
      </c>
      <c r="G13" s="84" t="str">
        <f aca="true">IF(OR(B13="",F13="✅ Entregado",F13="✖️ Anulado"),"",TODAY()-B13)</f>
        <v/>
      </c>
      <c r="H13" s="81"/>
      <c r="I13" s="80"/>
      <c r="J13" s="81"/>
      <c r="K13" s="80"/>
      <c r="L13" s="80"/>
      <c r="M13" s="80"/>
      <c r="N13" s="80"/>
      <c r="O13" s="80"/>
      <c r="P13" s="85"/>
      <c r="Q13" s="85"/>
      <c r="R13" s="86" t="str">
        <f aca="false">IF(OR(P13="",F13="✖️ Anulado"),"",P13-N(Q13))</f>
        <v/>
      </c>
      <c r="S13" s="81"/>
      <c r="T13" s="87"/>
      <c r="U13" s="81"/>
    </row>
    <row r="14" customFormat="false" ht="21" hidden="false" customHeight="true" outlineLevel="0" collapsed="false">
      <c r="A14" s="71" t="n">
        <v>10</v>
      </c>
      <c r="B14" s="80"/>
      <c r="C14" s="81"/>
      <c r="D14" s="82"/>
      <c r="E14" s="81"/>
      <c r="F14" s="83" t="str">
        <f aca="false">IF(C14="","",IF(T14="Sí","✖️ Anulado",IF(O14&lt;&gt;"","✅ Entregado",IF(S14&lt;&gt;"","⚠️ Incidencia",IF(N14&lt;&gt;"","⏳ Esperando recogida",IF(OR(M14&lt;&gt;"",L14&lt;&gt;""),"🔔 Por avisar",IF(K14&lt;&gt;"","🛠️ En el taller",IF(I14&lt;&gt;"","📦 Esperando proveedor","🛒 Por pedir"))))))))</f>
        <v/>
      </c>
      <c r="G14" s="84" t="str">
        <f aca="true">IF(OR(B14="",F14="✅ Entregado",F14="✖️ Anulado"),"",TODAY()-B14)</f>
        <v/>
      </c>
      <c r="H14" s="81"/>
      <c r="I14" s="80"/>
      <c r="J14" s="81"/>
      <c r="K14" s="80"/>
      <c r="L14" s="80"/>
      <c r="M14" s="80"/>
      <c r="N14" s="80"/>
      <c r="O14" s="80"/>
      <c r="P14" s="85"/>
      <c r="Q14" s="85"/>
      <c r="R14" s="86" t="str">
        <f aca="false">IF(OR(P14="",F14="✖️ Anulado"),"",P14-N(Q14))</f>
        <v/>
      </c>
      <c r="S14" s="81"/>
      <c r="T14" s="87"/>
      <c r="U14" s="81"/>
    </row>
    <row r="15" customFormat="false" ht="21" hidden="false" customHeight="true" outlineLevel="0" collapsed="false">
      <c r="A15" s="71" t="n">
        <v>11</v>
      </c>
      <c r="B15" s="80"/>
      <c r="C15" s="81"/>
      <c r="D15" s="82"/>
      <c r="E15" s="81"/>
      <c r="F15" s="83" t="str">
        <f aca="false">IF(C15="","",IF(T15="Sí","✖️ Anulado",IF(O15&lt;&gt;"","✅ Entregado",IF(S15&lt;&gt;"","⚠️ Incidencia",IF(N15&lt;&gt;"","⏳ Esperando recogida",IF(OR(M15&lt;&gt;"",L15&lt;&gt;""),"🔔 Por avisar",IF(K15&lt;&gt;"","🛠️ En el taller",IF(I15&lt;&gt;"","📦 Esperando proveedor","🛒 Por pedir"))))))))</f>
        <v/>
      </c>
      <c r="G15" s="84" t="str">
        <f aca="true">IF(OR(B15="",F15="✅ Entregado",F15="✖️ Anulado"),"",TODAY()-B15)</f>
        <v/>
      </c>
      <c r="H15" s="81"/>
      <c r="I15" s="80"/>
      <c r="J15" s="81"/>
      <c r="K15" s="80"/>
      <c r="L15" s="80"/>
      <c r="M15" s="80"/>
      <c r="N15" s="80"/>
      <c r="O15" s="80"/>
      <c r="P15" s="85"/>
      <c r="Q15" s="85"/>
      <c r="R15" s="86" t="str">
        <f aca="false">IF(OR(P15="",F15="✖️ Anulado"),"",P15-N(Q15))</f>
        <v/>
      </c>
      <c r="S15" s="81"/>
      <c r="T15" s="87"/>
      <c r="U15" s="81"/>
    </row>
    <row r="16" customFormat="false" ht="21" hidden="false" customHeight="true" outlineLevel="0" collapsed="false">
      <c r="A16" s="71" t="n">
        <v>12</v>
      </c>
      <c r="B16" s="80"/>
      <c r="C16" s="81"/>
      <c r="D16" s="82"/>
      <c r="E16" s="81"/>
      <c r="F16" s="83" t="str">
        <f aca="false">IF(C16="","",IF(T16="Sí","✖️ Anulado",IF(O16&lt;&gt;"","✅ Entregado",IF(S16&lt;&gt;"","⚠️ Incidencia",IF(N16&lt;&gt;"","⏳ Esperando recogida",IF(OR(M16&lt;&gt;"",L16&lt;&gt;""),"🔔 Por avisar",IF(K16&lt;&gt;"","🛠️ En el taller",IF(I16&lt;&gt;"","📦 Esperando proveedor","🛒 Por pedir"))))))))</f>
        <v/>
      </c>
      <c r="G16" s="84" t="str">
        <f aca="true">IF(OR(B16="",F16="✅ Entregado",F16="✖️ Anulado"),"",TODAY()-B16)</f>
        <v/>
      </c>
      <c r="H16" s="81"/>
      <c r="I16" s="80"/>
      <c r="J16" s="81"/>
      <c r="K16" s="80"/>
      <c r="L16" s="80"/>
      <c r="M16" s="80"/>
      <c r="N16" s="80"/>
      <c r="O16" s="80"/>
      <c r="P16" s="85"/>
      <c r="Q16" s="85"/>
      <c r="R16" s="86" t="str">
        <f aca="false">IF(OR(P16="",F16="✖️ Anulado"),"",P16-N(Q16))</f>
        <v/>
      </c>
      <c r="S16" s="81"/>
      <c r="T16" s="87"/>
      <c r="U16" s="81"/>
    </row>
    <row r="17" customFormat="false" ht="21" hidden="false" customHeight="true" outlineLevel="0" collapsed="false">
      <c r="A17" s="71" t="n">
        <v>13</v>
      </c>
      <c r="B17" s="80"/>
      <c r="C17" s="81"/>
      <c r="D17" s="82"/>
      <c r="E17" s="81"/>
      <c r="F17" s="83" t="str">
        <f aca="false">IF(C17="","",IF(T17="Sí","✖️ Anulado",IF(O17&lt;&gt;"","✅ Entregado",IF(S17&lt;&gt;"","⚠️ Incidencia",IF(N17&lt;&gt;"","⏳ Esperando recogida",IF(OR(M17&lt;&gt;"",L17&lt;&gt;""),"🔔 Por avisar",IF(K17&lt;&gt;"","🛠️ En el taller",IF(I17&lt;&gt;"","📦 Esperando proveedor","🛒 Por pedir"))))))))</f>
        <v/>
      </c>
      <c r="G17" s="84" t="str">
        <f aca="true">IF(OR(B17="",F17="✅ Entregado",F17="✖️ Anulado"),"",TODAY()-B17)</f>
        <v/>
      </c>
      <c r="H17" s="81"/>
      <c r="I17" s="80"/>
      <c r="J17" s="81"/>
      <c r="K17" s="80"/>
      <c r="L17" s="80"/>
      <c r="M17" s="80"/>
      <c r="N17" s="80"/>
      <c r="O17" s="80"/>
      <c r="P17" s="85"/>
      <c r="Q17" s="85"/>
      <c r="R17" s="86" t="str">
        <f aca="false">IF(OR(P17="",F17="✖️ Anulado"),"",P17-N(Q17))</f>
        <v/>
      </c>
      <c r="S17" s="81"/>
      <c r="T17" s="87"/>
      <c r="U17" s="81"/>
    </row>
    <row r="18" customFormat="false" ht="21" hidden="false" customHeight="true" outlineLevel="0" collapsed="false">
      <c r="A18" s="71" t="n">
        <v>14</v>
      </c>
      <c r="B18" s="80"/>
      <c r="C18" s="81"/>
      <c r="D18" s="82"/>
      <c r="E18" s="81"/>
      <c r="F18" s="83" t="str">
        <f aca="false">IF(C18="","",IF(T18="Sí","✖️ Anulado",IF(O18&lt;&gt;"","✅ Entregado",IF(S18&lt;&gt;"","⚠️ Incidencia",IF(N18&lt;&gt;"","⏳ Esperando recogida",IF(OR(M18&lt;&gt;"",L18&lt;&gt;""),"🔔 Por avisar",IF(K18&lt;&gt;"","🛠️ En el taller",IF(I18&lt;&gt;"","📦 Esperando proveedor","🛒 Por pedir"))))))))</f>
        <v/>
      </c>
      <c r="G18" s="84" t="str">
        <f aca="true">IF(OR(B18="",F18="✅ Entregado",F18="✖️ Anulado"),"",TODAY()-B18)</f>
        <v/>
      </c>
      <c r="H18" s="81"/>
      <c r="I18" s="80"/>
      <c r="J18" s="81"/>
      <c r="K18" s="80"/>
      <c r="L18" s="80"/>
      <c r="M18" s="80"/>
      <c r="N18" s="80"/>
      <c r="O18" s="80"/>
      <c r="P18" s="85"/>
      <c r="Q18" s="85"/>
      <c r="R18" s="86" t="str">
        <f aca="false">IF(OR(P18="",F18="✖️ Anulado"),"",P18-N(Q18))</f>
        <v/>
      </c>
      <c r="S18" s="81"/>
      <c r="T18" s="87"/>
      <c r="U18" s="81"/>
    </row>
    <row r="19" customFormat="false" ht="21" hidden="false" customHeight="true" outlineLevel="0" collapsed="false">
      <c r="A19" s="71" t="n">
        <v>15</v>
      </c>
      <c r="B19" s="80"/>
      <c r="C19" s="81"/>
      <c r="D19" s="82"/>
      <c r="E19" s="81"/>
      <c r="F19" s="83" t="str">
        <f aca="false">IF(C19="","",IF(T19="Sí","✖️ Anulado",IF(O19&lt;&gt;"","✅ Entregado",IF(S19&lt;&gt;"","⚠️ Incidencia",IF(N19&lt;&gt;"","⏳ Esperando recogida",IF(OR(M19&lt;&gt;"",L19&lt;&gt;""),"🔔 Por avisar",IF(K19&lt;&gt;"","🛠️ En el taller",IF(I19&lt;&gt;"","📦 Esperando proveedor","🛒 Por pedir"))))))))</f>
        <v/>
      </c>
      <c r="G19" s="84" t="str">
        <f aca="true">IF(OR(B19="",F19="✅ Entregado",F19="✖️ Anulado"),"",TODAY()-B19)</f>
        <v/>
      </c>
      <c r="H19" s="81"/>
      <c r="I19" s="80"/>
      <c r="J19" s="81"/>
      <c r="K19" s="80"/>
      <c r="L19" s="80"/>
      <c r="M19" s="80"/>
      <c r="N19" s="80"/>
      <c r="O19" s="80"/>
      <c r="P19" s="85"/>
      <c r="Q19" s="85"/>
      <c r="R19" s="86" t="str">
        <f aca="false">IF(OR(P19="",F19="✖️ Anulado"),"",P19-N(Q19))</f>
        <v/>
      </c>
      <c r="S19" s="81"/>
      <c r="T19" s="87"/>
      <c r="U19" s="81"/>
    </row>
    <row r="20" customFormat="false" ht="21" hidden="false" customHeight="true" outlineLevel="0" collapsed="false">
      <c r="A20" s="71" t="n">
        <v>16</v>
      </c>
      <c r="B20" s="80"/>
      <c r="C20" s="81"/>
      <c r="D20" s="82"/>
      <c r="E20" s="81"/>
      <c r="F20" s="83" t="str">
        <f aca="false">IF(C20="","",IF(T20="Sí","✖️ Anulado",IF(O20&lt;&gt;"","✅ Entregado",IF(S20&lt;&gt;"","⚠️ Incidencia",IF(N20&lt;&gt;"","⏳ Esperando recogida",IF(OR(M20&lt;&gt;"",L20&lt;&gt;""),"🔔 Por avisar",IF(K20&lt;&gt;"","🛠️ En el taller",IF(I20&lt;&gt;"","📦 Esperando proveedor","🛒 Por pedir"))))))))</f>
        <v/>
      </c>
      <c r="G20" s="84" t="str">
        <f aca="true">IF(OR(B20="",F20="✅ Entregado",F20="✖️ Anulado"),"",TODAY()-B20)</f>
        <v/>
      </c>
      <c r="H20" s="81"/>
      <c r="I20" s="80"/>
      <c r="J20" s="81"/>
      <c r="K20" s="80"/>
      <c r="L20" s="80"/>
      <c r="M20" s="80"/>
      <c r="N20" s="80"/>
      <c r="O20" s="80"/>
      <c r="P20" s="85"/>
      <c r="Q20" s="85"/>
      <c r="R20" s="86" t="str">
        <f aca="false">IF(OR(P20="",F20="✖️ Anulado"),"",P20-N(Q20))</f>
        <v/>
      </c>
      <c r="S20" s="81"/>
      <c r="T20" s="87"/>
      <c r="U20" s="81"/>
    </row>
    <row r="21" customFormat="false" ht="21" hidden="false" customHeight="true" outlineLevel="0" collapsed="false">
      <c r="A21" s="71" t="n">
        <v>17</v>
      </c>
      <c r="B21" s="80"/>
      <c r="C21" s="81"/>
      <c r="D21" s="82"/>
      <c r="E21" s="81"/>
      <c r="F21" s="83" t="str">
        <f aca="false">IF(C21="","",IF(T21="Sí","✖️ Anulado",IF(O21&lt;&gt;"","✅ Entregado",IF(S21&lt;&gt;"","⚠️ Incidencia",IF(N21&lt;&gt;"","⏳ Esperando recogida",IF(OR(M21&lt;&gt;"",L21&lt;&gt;""),"🔔 Por avisar",IF(K21&lt;&gt;"","🛠️ En el taller",IF(I21&lt;&gt;"","📦 Esperando proveedor","🛒 Por pedir"))))))))</f>
        <v/>
      </c>
      <c r="G21" s="84" t="str">
        <f aca="true">IF(OR(B21="",F21="✅ Entregado",F21="✖️ Anulado"),"",TODAY()-B21)</f>
        <v/>
      </c>
      <c r="H21" s="81"/>
      <c r="I21" s="80"/>
      <c r="J21" s="81"/>
      <c r="K21" s="80"/>
      <c r="L21" s="80"/>
      <c r="M21" s="80"/>
      <c r="N21" s="80"/>
      <c r="O21" s="80"/>
      <c r="P21" s="85"/>
      <c r="Q21" s="85"/>
      <c r="R21" s="86" t="str">
        <f aca="false">IF(OR(P21="",F21="✖️ Anulado"),"",P21-N(Q21))</f>
        <v/>
      </c>
      <c r="S21" s="81"/>
      <c r="T21" s="87"/>
      <c r="U21" s="81"/>
    </row>
    <row r="22" customFormat="false" ht="21" hidden="false" customHeight="true" outlineLevel="0" collapsed="false">
      <c r="A22" s="71" t="n">
        <v>18</v>
      </c>
      <c r="B22" s="80"/>
      <c r="C22" s="81"/>
      <c r="D22" s="82"/>
      <c r="E22" s="81"/>
      <c r="F22" s="83" t="str">
        <f aca="false">IF(C22="","",IF(T22="Sí","✖️ Anulado",IF(O22&lt;&gt;"","✅ Entregado",IF(S22&lt;&gt;"","⚠️ Incidencia",IF(N22&lt;&gt;"","⏳ Esperando recogida",IF(OR(M22&lt;&gt;"",L22&lt;&gt;""),"🔔 Por avisar",IF(K22&lt;&gt;"","🛠️ En el taller",IF(I22&lt;&gt;"","📦 Esperando proveedor","🛒 Por pedir"))))))))</f>
        <v/>
      </c>
      <c r="G22" s="84" t="str">
        <f aca="true">IF(OR(B22="",F22="✅ Entregado",F22="✖️ Anulado"),"",TODAY()-B22)</f>
        <v/>
      </c>
      <c r="H22" s="81"/>
      <c r="I22" s="80"/>
      <c r="J22" s="81"/>
      <c r="K22" s="80"/>
      <c r="L22" s="80"/>
      <c r="M22" s="80"/>
      <c r="N22" s="80"/>
      <c r="O22" s="80"/>
      <c r="P22" s="85"/>
      <c r="Q22" s="85"/>
      <c r="R22" s="86" t="str">
        <f aca="false">IF(OR(P22="",F22="✖️ Anulado"),"",P22-N(Q22))</f>
        <v/>
      </c>
      <c r="S22" s="81"/>
      <c r="T22" s="87"/>
      <c r="U22" s="81"/>
    </row>
    <row r="23" customFormat="false" ht="21" hidden="false" customHeight="true" outlineLevel="0" collapsed="false">
      <c r="A23" s="71" t="n">
        <v>19</v>
      </c>
      <c r="B23" s="80"/>
      <c r="C23" s="81"/>
      <c r="D23" s="82"/>
      <c r="E23" s="81"/>
      <c r="F23" s="83" t="str">
        <f aca="false">IF(C23="","",IF(T23="Sí","✖️ Anulado",IF(O23&lt;&gt;"","✅ Entregado",IF(S23&lt;&gt;"","⚠️ Incidencia",IF(N23&lt;&gt;"","⏳ Esperando recogida",IF(OR(M23&lt;&gt;"",L23&lt;&gt;""),"🔔 Por avisar",IF(K23&lt;&gt;"","🛠️ En el taller",IF(I23&lt;&gt;"","📦 Esperando proveedor","🛒 Por pedir"))))))))</f>
        <v/>
      </c>
      <c r="G23" s="84" t="str">
        <f aca="true">IF(OR(B23="",F23="✅ Entregado",F23="✖️ Anulado"),"",TODAY()-B23)</f>
        <v/>
      </c>
      <c r="H23" s="81"/>
      <c r="I23" s="80"/>
      <c r="J23" s="81"/>
      <c r="K23" s="80"/>
      <c r="L23" s="80"/>
      <c r="M23" s="80"/>
      <c r="N23" s="80"/>
      <c r="O23" s="80"/>
      <c r="P23" s="85"/>
      <c r="Q23" s="85"/>
      <c r="R23" s="86" t="str">
        <f aca="false">IF(OR(P23="",F23="✖️ Anulado"),"",P23-N(Q23))</f>
        <v/>
      </c>
      <c r="S23" s="81"/>
      <c r="T23" s="87"/>
      <c r="U23" s="81"/>
    </row>
    <row r="24" customFormat="false" ht="21" hidden="false" customHeight="true" outlineLevel="0" collapsed="false">
      <c r="A24" s="71" t="n">
        <v>20</v>
      </c>
      <c r="B24" s="80"/>
      <c r="C24" s="81"/>
      <c r="D24" s="82"/>
      <c r="E24" s="81"/>
      <c r="F24" s="83" t="str">
        <f aca="false">IF(C24="","",IF(T24="Sí","✖️ Anulado",IF(O24&lt;&gt;"","✅ Entregado",IF(S24&lt;&gt;"","⚠️ Incidencia",IF(N24&lt;&gt;"","⏳ Esperando recogida",IF(OR(M24&lt;&gt;"",L24&lt;&gt;""),"🔔 Por avisar",IF(K24&lt;&gt;"","🛠️ En el taller",IF(I24&lt;&gt;"","📦 Esperando proveedor","🛒 Por pedir"))))))))</f>
        <v/>
      </c>
      <c r="G24" s="84" t="str">
        <f aca="true">IF(OR(B24="",F24="✅ Entregado",F24="✖️ Anulado"),"",TODAY()-B24)</f>
        <v/>
      </c>
      <c r="H24" s="81"/>
      <c r="I24" s="80"/>
      <c r="J24" s="81"/>
      <c r="K24" s="80"/>
      <c r="L24" s="80"/>
      <c r="M24" s="80"/>
      <c r="N24" s="80"/>
      <c r="O24" s="80"/>
      <c r="P24" s="85"/>
      <c r="Q24" s="85"/>
      <c r="R24" s="86" t="str">
        <f aca="false">IF(OR(P24="",F24="✖️ Anulado"),"",P24-N(Q24))</f>
        <v/>
      </c>
      <c r="S24" s="81"/>
      <c r="T24" s="87"/>
      <c r="U24" s="81"/>
    </row>
    <row r="25" customFormat="false" ht="21" hidden="false" customHeight="true" outlineLevel="0" collapsed="false">
      <c r="A25" s="71" t="n">
        <v>21</v>
      </c>
      <c r="B25" s="80"/>
      <c r="C25" s="81"/>
      <c r="D25" s="82"/>
      <c r="E25" s="81"/>
      <c r="F25" s="83" t="str">
        <f aca="false">IF(C25="","",IF(T25="Sí","✖️ Anulado",IF(O25&lt;&gt;"","✅ Entregado",IF(S25&lt;&gt;"","⚠️ Incidencia",IF(N25&lt;&gt;"","⏳ Esperando recogida",IF(OR(M25&lt;&gt;"",L25&lt;&gt;""),"🔔 Por avisar",IF(K25&lt;&gt;"","🛠️ En el taller",IF(I25&lt;&gt;"","📦 Esperando proveedor","🛒 Por pedir"))))))))</f>
        <v/>
      </c>
      <c r="G25" s="84" t="str">
        <f aca="true">IF(OR(B25="",F25="✅ Entregado",F25="✖️ Anulado"),"",TODAY()-B25)</f>
        <v/>
      </c>
      <c r="H25" s="81"/>
      <c r="I25" s="80"/>
      <c r="J25" s="81"/>
      <c r="K25" s="80"/>
      <c r="L25" s="80"/>
      <c r="M25" s="80"/>
      <c r="N25" s="80"/>
      <c r="O25" s="80"/>
      <c r="P25" s="85"/>
      <c r="Q25" s="85"/>
      <c r="R25" s="86" t="str">
        <f aca="false">IF(OR(P25="",F25="✖️ Anulado"),"",P25-N(Q25))</f>
        <v/>
      </c>
      <c r="S25" s="81"/>
      <c r="T25" s="87"/>
      <c r="U25" s="81"/>
    </row>
    <row r="26" customFormat="false" ht="21" hidden="false" customHeight="true" outlineLevel="0" collapsed="false">
      <c r="A26" s="71" t="n">
        <v>22</v>
      </c>
      <c r="B26" s="80"/>
      <c r="C26" s="81"/>
      <c r="D26" s="82"/>
      <c r="E26" s="81"/>
      <c r="F26" s="83" t="str">
        <f aca="false">IF(C26="","",IF(T26="Sí","✖️ Anulado",IF(O26&lt;&gt;"","✅ Entregado",IF(S26&lt;&gt;"","⚠️ Incidencia",IF(N26&lt;&gt;"","⏳ Esperando recogida",IF(OR(M26&lt;&gt;"",L26&lt;&gt;""),"🔔 Por avisar",IF(K26&lt;&gt;"","🛠️ En el taller",IF(I26&lt;&gt;"","📦 Esperando proveedor","🛒 Por pedir"))))))))</f>
        <v/>
      </c>
      <c r="G26" s="84" t="str">
        <f aca="true">IF(OR(B26="",F26="✅ Entregado",F26="✖️ Anulado"),"",TODAY()-B26)</f>
        <v/>
      </c>
      <c r="H26" s="81"/>
      <c r="I26" s="80"/>
      <c r="J26" s="81"/>
      <c r="K26" s="80"/>
      <c r="L26" s="80"/>
      <c r="M26" s="80"/>
      <c r="N26" s="80"/>
      <c r="O26" s="80"/>
      <c r="P26" s="85"/>
      <c r="Q26" s="85"/>
      <c r="R26" s="86" t="str">
        <f aca="false">IF(OR(P26="",F26="✖️ Anulado"),"",P26-N(Q26))</f>
        <v/>
      </c>
      <c r="S26" s="81"/>
      <c r="T26" s="87"/>
      <c r="U26" s="81"/>
    </row>
    <row r="27" customFormat="false" ht="21" hidden="false" customHeight="true" outlineLevel="0" collapsed="false">
      <c r="A27" s="71" t="n">
        <v>23</v>
      </c>
      <c r="B27" s="80"/>
      <c r="C27" s="81"/>
      <c r="D27" s="82"/>
      <c r="E27" s="81"/>
      <c r="F27" s="83" t="str">
        <f aca="false">IF(C27="","",IF(T27="Sí","✖️ Anulado",IF(O27&lt;&gt;"","✅ Entregado",IF(S27&lt;&gt;"","⚠️ Incidencia",IF(N27&lt;&gt;"","⏳ Esperando recogida",IF(OR(M27&lt;&gt;"",L27&lt;&gt;""),"🔔 Por avisar",IF(K27&lt;&gt;"","🛠️ En el taller",IF(I27&lt;&gt;"","📦 Esperando proveedor","🛒 Por pedir"))))))))</f>
        <v/>
      </c>
      <c r="G27" s="84" t="str">
        <f aca="true">IF(OR(B27="",F27="✅ Entregado",F27="✖️ Anulado"),"",TODAY()-B27)</f>
        <v/>
      </c>
      <c r="H27" s="81"/>
      <c r="I27" s="80"/>
      <c r="J27" s="81"/>
      <c r="K27" s="80"/>
      <c r="L27" s="80"/>
      <c r="M27" s="80"/>
      <c r="N27" s="80"/>
      <c r="O27" s="80"/>
      <c r="P27" s="85"/>
      <c r="Q27" s="85"/>
      <c r="R27" s="86" t="str">
        <f aca="false">IF(OR(P27="",F27="✖️ Anulado"),"",P27-N(Q27))</f>
        <v/>
      </c>
      <c r="S27" s="81"/>
      <c r="T27" s="87"/>
      <c r="U27" s="81"/>
    </row>
    <row r="28" customFormat="false" ht="21" hidden="false" customHeight="true" outlineLevel="0" collapsed="false">
      <c r="A28" s="71" t="n">
        <v>24</v>
      </c>
      <c r="B28" s="80"/>
      <c r="C28" s="81"/>
      <c r="D28" s="82"/>
      <c r="E28" s="81"/>
      <c r="F28" s="83" t="str">
        <f aca="false">IF(C28="","",IF(T28="Sí","✖️ Anulado",IF(O28&lt;&gt;"","✅ Entregado",IF(S28&lt;&gt;"","⚠️ Incidencia",IF(N28&lt;&gt;"","⏳ Esperando recogida",IF(OR(M28&lt;&gt;"",L28&lt;&gt;""),"🔔 Por avisar",IF(K28&lt;&gt;"","🛠️ En el taller",IF(I28&lt;&gt;"","📦 Esperando proveedor","🛒 Por pedir"))))))))</f>
        <v/>
      </c>
      <c r="G28" s="84" t="str">
        <f aca="true">IF(OR(B28="",F28="✅ Entregado",F28="✖️ Anulado"),"",TODAY()-B28)</f>
        <v/>
      </c>
      <c r="H28" s="81"/>
      <c r="I28" s="80"/>
      <c r="J28" s="81"/>
      <c r="K28" s="80"/>
      <c r="L28" s="80"/>
      <c r="M28" s="80"/>
      <c r="N28" s="80"/>
      <c r="O28" s="80"/>
      <c r="P28" s="85"/>
      <c r="Q28" s="85"/>
      <c r="R28" s="86" t="str">
        <f aca="false">IF(OR(P28="",F28="✖️ Anulado"),"",P28-N(Q28))</f>
        <v/>
      </c>
      <c r="S28" s="81"/>
      <c r="T28" s="87"/>
      <c r="U28" s="81"/>
    </row>
    <row r="29" customFormat="false" ht="21" hidden="false" customHeight="true" outlineLevel="0" collapsed="false">
      <c r="A29" s="71" t="n">
        <v>25</v>
      </c>
      <c r="B29" s="80"/>
      <c r="C29" s="81"/>
      <c r="D29" s="82"/>
      <c r="E29" s="81"/>
      <c r="F29" s="83" t="str">
        <f aca="false">IF(C29="","",IF(T29="Sí","✖️ Anulado",IF(O29&lt;&gt;"","✅ Entregado",IF(S29&lt;&gt;"","⚠️ Incidencia",IF(N29&lt;&gt;"","⏳ Esperando recogida",IF(OR(M29&lt;&gt;"",L29&lt;&gt;""),"🔔 Por avisar",IF(K29&lt;&gt;"","🛠️ En el taller",IF(I29&lt;&gt;"","📦 Esperando proveedor","🛒 Por pedir"))))))))</f>
        <v/>
      </c>
      <c r="G29" s="84" t="str">
        <f aca="true">IF(OR(B29="",F29="✅ Entregado",F29="✖️ Anulado"),"",TODAY()-B29)</f>
        <v/>
      </c>
      <c r="H29" s="81"/>
      <c r="I29" s="80"/>
      <c r="J29" s="81"/>
      <c r="K29" s="80"/>
      <c r="L29" s="80"/>
      <c r="M29" s="80"/>
      <c r="N29" s="80"/>
      <c r="O29" s="80"/>
      <c r="P29" s="85"/>
      <c r="Q29" s="85"/>
      <c r="R29" s="86" t="str">
        <f aca="false">IF(OR(P29="",F29="✖️ Anulado"),"",P29-N(Q29))</f>
        <v/>
      </c>
      <c r="S29" s="81"/>
      <c r="T29" s="87"/>
      <c r="U29" s="81"/>
    </row>
    <row r="30" customFormat="false" ht="21" hidden="false" customHeight="true" outlineLevel="0" collapsed="false">
      <c r="A30" s="71" t="n">
        <v>26</v>
      </c>
      <c r="B30" s="80"/>
      <c r="C30" s="81"/>
      <c r="D30" s="82"/>
      <c r="E30" s="81"/>
      <c r="F30" s="83" t="str">
        <f aca="false">IF(C30="","",IF(T30="Sí","✖️ Anulado",IF(O30&lt;&gt;"","✅ Entregado",IF(S30&lt;&gt;"","⚠️ Incidencia",IF(N30&lt;&gt;"","⏳ Esperando recogida",IF(OR(M30&lt;&gt;"",L30&lt;&gt;""),"🔔 Por avisar",IF(K30&lt;&gt;"","🛠️ En el taller",IF(I30&lt;&gt;"","📦 Esperando proveedor","🛒 Por pedir"))))))))</f>
        <v/>
      </c>
      <c r="G30" s="84" t="str">
        <f aca="true">IF(OR(B30="",F30="✅ Entregado",F30="✖️ Anulado"),"",TODAY()-B30)</f>
        <v/>
      </c>
      <c r="H30" s="81"/>
      <c r="I30" s="80"/>
      <c r="J30" s="81"/>
      <c r="K30" s="80"/>
      <c r="L30" s="80"/>
      <c r="M30" s="80"/>
      <c r="N30" s="80"/>
      <c r="O30" s="80"/>
      <c r="P30" s="85"/>
      <c r="Q30" s="85"/>
      <c r="R30" s="86" t="str">
        <f aca="false">IF(OR(P30="",F30="✖️ Anulado"),"",P30-N(Q30))</f>
        <v/>
      </c>
      <c r="S30" s="81"/>
      <c r="T30" s="87"/>
      <c r="U30" s="81"/>
    </row>
    <row r="31" customFormat="false" ht="21" hidden="false" customHeight="true" outlineLevel="0" collapsed="false">
      <c r="A31" s="71" t="n">
        <v>27</v>
      </c>
      <c r="B31" s="80"/>
      <c r="C31" s="81"/>
      <c r="D31" s="82"/>
      <c r="E31" s="81"/>
      <c r="F31" s="83" t="str">
        <f aca="false">IF(C31="","",IF(T31="Sí","✖️ Anulado",IF(O31&lt;&gt;"","✅ Entregado",IF(S31&lt;&gt;"","⚠️ Incidencia",IF(N31&lt;&gt;"","⏳ Esperando recogida",IF(OR(M31&lt;&gt;"",L31&lt;&gt;""),"🔔 Por avisar",IF(K31&lt;&gt;"","🛠️ En el taller",IF(I31&lt;&gt;"","📦 Esperando proveedor","🛒 Por pedir"))))))))</f>
        <v/>
      </c>
      <c r="G31" s="84" t="str">
        <f aca="true">IF(OR(B31="",F31="✅ Entregado",F31="✖️ Anulado"),"",TODAY()-B31)</f>
        <v/>
      </c>
      <c r="H31" s="81"/>
      <c r="I31" s="80"/>
      <c r="J31" s="81"/>
      <c r="K31" s="80"/>
      <c r="L31" s="80"/>
      <c r="M31" s="80"/>
      <c r="N31" s="80"/>
      <c r="O31" s="80"/>
      <c r="P31" s="85"/>
      <c r="Q31" s="85"/>
      <c r="R31" s="86" t="str">
        <f aca="false">IF(OR(P31="",F31="✖️ Anulado"),"",P31-N(Q31))</f>
        <v/>
      </c>
      <c r="S31" s="81"/>
      <c r="T31" s="87"/>
      <c r="U31" s="81"/>
    </row>
    <row r="32" customFormat="false" ht="21" hidden="false" customHeight="true" outlineLevel="0" collapsed="false">
      <c r="A32" s="71" t="n">
        <v>28</v>
      </c>
      <c r="B32" s="80"/>
      <c r="C32" s="81"/>
      <c r="D32" s="82"/>
      <c r="E32" s="81"/>
      <c r="F32" s="83" t="str">
        <f aca="false">IF(C32="","",IF(T32="Sí","✖️ Anulado",IF(O32&lt;&gt;"","✅ Entregado",IF(S32&lt;&gt;"","⚠️ Incidencia",IF(N32&lt;&gt;"","⏳ Esperando recogida",IF(OR(M32&lt;&gt;"",L32&lt;&gt;""),"🔔 Por avisar",IF(K32&lt;&gt;"","🛠️ En el taller",IF(I32&lt;&gt;"","📦 Esperando proveedor","🛒 Por pedir"))))))))</f>
        <v/>
      </c>
      <c r="G32" s="84" t="str">
        <f aca="true">IF(OR(B32="",F32="✅ Entregado",F32="✖️ Anulado"),"",TODAY()-B32)</f>
        <v/>
      </c>
      <c r="H32" s="81"/>
      <c r="I32" s="80"/>
      <c r="J32" s="81"/>
      <c r="K32" s="80"/>
      <c r="L32" s="80"/>
      <c r="M32" s="80"/>
      <c r="N32" s="80"/>
      <c r="O32" s="80"/>
      <c r="P32" s="85"/>
      <c r="Q32" s="85"/>
      <c r="R32" s="86" t="str">
        <f aca="false">IF(OR(P32="",F32="✖️ Anulado"),"",P32-N(Q32))</f>
        <v/>
      </c>
      <c r="S32" s="81"/>
      <c r="T32" s="87"/>
      <c r="U32" s="81"/>
    </row>
    <row r="33" customFormat="false" ht="21" hidden="false" customHeight="true" outlineLevel="0" collapsed="false">
      <c r="A33" s="71" t="n">
        <v>29</v>
      </c>
      <c r="B33" s="80"/>
      <c r="C33" s="81"/>
      <c r="D33" s="82"/>
      <c r="E33" s="81"/>
      <c r="F33" s="83" t="str">
        <f aca="false">IF(C33="","",IF(T33="Sí","✖️ Anulado",IF(O33&lt;&gt;"","✅ Entregado",IF(S33&lt;&gt;"","⚠️ Incidencia",IF(N33&lt;&gt;"","⏳ Esperando recogida",IF(OR(M33&lt;&gt;"",L33&lt;&gt;""),"🔔 Por avisar",IF(K33&lt;&gt;"","🛠️ En el taller",IF(I33&lt;&gt;"","📦 Esperando proveedor","🛒 Por pedir"))))))))</f>
        <v/>
      </c>
      <c r="G33" s="84" t="str">
        <f aca="true">IF(OR(B33="",F33="✅ Entregado",F33="✖️ Anulado"),"",TODAY()-B33)</f>
        <v/>
      </c>
      <c r="H33" s="81"/>
      <c r="I33" s="80"/>
      <c r="J33" s="81"/>
      <c r="K33" s="80"/>
      <c r="L33" s="80"/>
      <c r="M33" s="80"/>
      <c r="N33" s="80"/>
      <c r="O33" s="80"/>
      <c r="P33" s="85"/>
      <c r="Q33" s="85"/>
      <c r="R33" s="86" t="str">
        <f aca="false">IF(OR(P33="",F33="✖️ Anulado"),"",P33-N(Q33))</f>
        <v/>
      </c>
      <c r="S33" s="81"/>
      <c r="T33" s="87"/>
      <c r="U33" s="81"/>
    </row>
    <row r="34" customFormat="false" ht="21" hidden="false" customHeight="true" outlineLevel="0" collapsed="false">
      <c r="A34" s="71" t="n">
        <v>30</v>
      </c>
      <c r="B34" s="80"/>
      <c r="C34" s="81"/>
      <c r="D34" s="82"/>
      <c r="E34" s="81"/>
      <c r="F34" s="83" t="str">
        <f aca="false">IF(C34="","",IF(T34="Sí","✖️ Anulado",IF(O34&lt;&gt;"","✅ Entregado",IF(S34&lt;&gt;"","⚠️ Incidencia",IF(N34&lt;&gt;"","⏳ Esperando recogida",IF(OR(M34&lt;&gt;"",L34&lt;&gt;""),"🔔 Por avisar",IF(K34&lt;&gt;"","🛠️ En el taller",IF(I34&lt;&gt;"","📦 Esperando proveedor","🛒 Por pedir"))))))))</f>
        <v/>
      </c>
      <c r="G34" s="84" t="str">
        <f aca="true">IF(OR(B34="",F34="✅ Entregado",F34="✖️ Anulado"),"",TODAY()-B34)</f>
        <v/>
      </c>
      <c r="H34" s="81"/>
      <c r="I34" s="80"/>
      <c r="J34" s="81"/>
      <c r="K34" s="80"/>
      <c r="L34" s="80"/>
      <c r="M34" s="80"/>
      <c r="N34" s="80"/>
      <c r="O34" s="80"/>
      <c r="P34" s="85"/>
      <c r="Q34" s="85"/>
      <c r="R34" s="86" t="str">
        <f aca="false">IF(OR(P34="",F34="✖️ Anulado"),"",P34-N(Q34))</f>
        <v/>
      </c>
      <c r="S34" s="81"/>
      <c r="T34" s="87"/>
      <c r="U34" s="81"/>
    </row>
    <row r="35" customFormat="false" ht="21" hidden="false" customHeight="true" outlineLevel="0" collapsed="false">
      <c r="A35" s="71" t="n">
        <v>31</v>
      </c>
      <c r="B35" s="80"/>
      <c r="C35" s="81"/>
      <c r="D35" s="82"/>
      <c r="E35" s="81"/>
      <c r="F35" s="83" t="str">
        <f aca="false">IF(C35="","",IF(T35="Sí","✖️ Anulado",IF(O35&lt;&gt;"","✅ Entregado",IF(S35&lt;&gt;"","⚠️ Incidencia",IF(N35&lt;&gt;"","⏳ Esperando recogida",IF(OR(M35&lt;&gt;"",L35&lt;&gt;""),"🔔 Por avisar",IF(K35&lt;&gt;"","🛠️ En el taller",IF(I35&lt;&gt;"","📦 Esperando proveedor","🛒 Por pedir"))))))))</f>
        <v/>
      </c>
      <c r="G35" s="84" t="str">
        <f aca="true">IF(OR(B35="",F35="✅ Entregado",F35="✖️ Anulado"),"",TODAY()-B35)</f>
        <v/>
      </c>
      <c r="H35" s="81"/>
      <c r="I35" s="80"/>
      <c r="J35" s="81"/>
      <c r="K35" s="80"/>
      <c r="L35" s="80"/>
      <c r="M35" s="80"/>
      <c r="N35" s="80"/>
      <c r="O35" s="80"/>
      <c r="P35" s="85"/>
      <c r="Q35" s="85"/>
      <c r="R35" s="86" t="str">
        <f aca="false">IF(OR(P35="",F35="✖️ Anulado"),"",P35-N(Q35))</f>
        <v/>
      </c>
      <c r="S35" s="81"/>
      <c r="T35" s="87"/>
      <c r="U35" s="81"/>
    </row>
    <row r="36" customFormat="false" ht="21" hidden="false" customHeight="true" outlineLevel="0" collapsed="false">
      <c r="A36" s="71" t="n">
        <v>32</v>
      </c>
      <c r="B36" s="80"/>
      <c r="C36" s="81"/>
      <c r="D36" s="82"/>
      <c r="E36" s="81"/>
      <c r="F36" s="83" t="str">
        <f aca="false">IF(C36="","",IF(T36="Sí","✖️ Anulado",IF(O36&lt;&gt;"","✅ Entregado",IF(S36&lt;&gt;"","⚠️ Incidencia",IF(N36&lt;&gt;"","⏳ Esperando recogida",IF(OR(M36&lt;&gt;"",L36&lt;&gt;""),"🔔 Por avisar",IF(K36&lt;&gt;"","🛠️ En el taller",IF(I36&lt;&gt;"","📦 Esperando proveedor","🛒 Por pedir"))))))))</f>
        <v/>
      </c>
      <c r="G36" s="84" t="str">
        <f aca="true">IF(OR(B36="",F36="✅ Entregado",F36="✖️ Anulado"),"",TODAY()-B36)</f>
        <v/>
      </c>
      <c r="H36" s="81"/>
      <c r="I36" s="80"/>
      <c r="J36" s="81"/>
      <c r="K36" s="80"/>
      <c r="L36" s="80"/>
      <c r="M36" s="80"/>
      <c r="N36" s="80"/>
      <c r="O36" s="80"/>
      <c r="P36" s="85"/>
      <c r="Q36" s="85"/>
      <c r="R36" s="86" t="str">
        <f aca="false">IF(OR(P36="",F36="✖️ Anulado"),"",P36-N(Q36))</f>
        <v/>
      </c>
      <c r="S36" s="81"/>
      <c r="T36" s="87"/>
      <c r="U36" s="81"/>
    </row>
    <row r="37" customFormat="false" ht="21" hidden="false" customHeight="true" outlineLevel="0" collapsed="false">
      <c r="A37" s="71" t="n">
        <v>33</v>
      </c>
      <c r="B37" s="80"/>
      <c r="C37" s="81"/>
      <c r="D37" s="82"/>
      <c r="E37" s="81"/>
      <c r="F37" s="83" t="str">
        <f aca="false">IF(C37="","",IF(T37="Sí","✖️ Anulado",IF(O37&lt;&gt;"","✅ Entregado",IF(S37&lt;&gt;"","⚠️ Incidencia",IF(N37&lt;&gt;"","⏳ Esperando recogida",IF(OR(M37&lt;&gt;"",L37&lt;&gt;""),"🔔 Por avisar",IF(K37&lt;&gt;"","🛠️ En el taller",IF(I37&lt;&gt;"","📦 Esperando proveedor","🛒 Por pedir"))))))))</f>
        <v/>
      </c>
      <c r="G37" s="84" t="str">
        <f aca="true">IF(OR(B37="",F37="✅ Entregado",F37="✖️ Anulado"),"",TODAY()-B37)</f>
        <v/>
      </c>
      <c r="H37" s="81"/>
      <c r="I37" s="80"/>
      <c r="J37" s="81"/>
      <c r="K37" s="80"/>
      <c r="L37" s="80"/>
      <c r="M37" s="80"/>
      <c r="N37" s="80"/>
      <c r="O37" s="80"/>
      <c r="P37" s="85"/>
      <c r="Q37" s="85"/>
      <c r="R37" s="86" t="str">
        <f aca="false">IF(OR(P37="",F37="✖️ Anulado"),"",P37-N(Q37))</f>
        <v/>
      </c>
      <c r="S37" s="81"/>
      <c r="T37" s="87"/>
      <c r="U37" s="81"/>
    </row>
    <row r="38" customFormat="false" ht="21" hidden="false" customHeight="true" outlineLevel="0" collapsed="false">
      <c r="A38" s="71" t="n">
        <v>34</v>
      </c>
      <c r="B38" s="80"/>
      <c r="C38" s="81"/>
      <c r="D38" s="82"/>
      <c r="E38" s="81"/>
      <c r="F38" s="83" t="str">
        <f aca="false">IF(C38="","",IF(T38="Sí","✖️ Anulado",IF(O38&lt;&gt;"","✅ Entregado",IF(S38&lt;&gt;"","⚠️ Incidencia",IF(N38&lt;&gt;"","⏳ Esperando recogida",IF(OR(M38&lt;&gt;"",L38&lt;&gt;""),"🔔 Por avisar",IF(K38&lt;&gt;"","🛠️ En el taller",IF(I38&lt;&gt;"","📦 Esperando proveedor","🛒 Por pedir"))))))))</f>
        <v/>
      </c>
      <c r="G38" s="84" t="str">
        <f aca="true">IF(OR(B38="",F38="✅ Entregado",F38="✖️ Anulado"),"",TODAY()-B38)</f>
        <v/>
      </c>
      <c r="H38" s="81"/>
      <c r="I38" s="80"/>
      <c r="J38" s="81"/>
      <c r="K38" s="80"/>
      <c r="L38" s="80"/>
      <c r="M38" s="80"/>
      <c r="N38" s="80"/>
      <c r="O38" s="80"/>
      <c r="P38" s="85"/>
      <c r="Q38" s="85"/>
      <c r="R38" s="86" t="str">
        <f aca="false">IF(OR(P38="",F38="✖️ Anulado"),"",P38-N(Q38))</f>
        <v/>
      </c>
      <c r="S38" s="81"/>
      <c r="T38" s="87"/>
      <c r="U38" s="81"/>
    </row>
    <row r="39" customFormat="false" ht="21" hidden="false" customHeight="true" outlineLevel="0" collapsed="false">
      <c r="A39" s="71" t="n">
        <v>35</v>
      </c>
      <c r="B39" s="80"/>
      <c r="C39" s="81"/>
      <c r="D39" s="82"/>
      <c r="E39" s="81"/>
      <c r="F39" s="83" t="str">
        <f aca="false">IF(C39="","",IF(T39="Sí","✖️ Anulado",IF(O39&lt;&gt;"","✅ Entregado",IF(S39&lt;&gt;"","⚠️ Incidencia",IF(N39&lt;&gt;"","⏳ Esperando recogida",IF(OR(M39&lt;&gt;"",L39&lt;&gt;""),"🔔 Por avisar",IF(K39&lt;&gt;"","🛠️ En el taller",IF(I39&lt;&gt;"","📦 Esperando proveedor","🛒 Por pedir"))))))))</f>
        <v/>
      </c>
      <c r="G39" s="84" t="str">
        <f aca="true">IF(OR(B39="",F39="✅ Entregado",F39="✖️ Anulado"),"",TODAY()-B39)</f>
        <v/>
      </c>
      <c r="H39" s="81"/>
      <c r="I39" s="80"/>
      <c r="J39" s="81"/>
      <c r="K39" s="80"/>
      <c r="L39" s="80"/>
      <c r="M39" s="80"/>
      <c r="N39" s="80"/>
      <c r="O39" s="80"/>
      <c r="P39" s="85"/>
      <c r="Q39" s="85"/>
      <c r="R39" s="86" t="str">
        <f aca="false">IF(OR(P39="",F39="✖️ Anulado"),"",P39-N(Q39))</f>
        <v/>
      </c>
      <c r="S39" s="81"/>
      <c r="T39" s="87"/>
      <c r="U39" s="81"/>
    </row>
    <row r="40" customFormat="false" ht="21" hidden="false" customHeight="true" outlineLevel="0" collapsed="false">
      <c r="A40" s="71" t="n">
        <v>36</v>
      </c>
      <c r="B40" s="80"/>
      <c r="C40" s="81"/>
      <c r="D40" s="82"/>
      <c r="E40" s="81"/>
      <c r="F40" s="83" t="str">
        <f aca="false">IF(C40="","",IF(T40="Sí","✖️ Anulado",IF(O40&lt;&gt;"","✅ Entregado",IF(S40&lt;&gt;"","⚠️ Incidencia",IF(N40&lt;&gt;"","⏳ Esperando recogida",IF(OR(M40&lt;&gt;"",L40&lt;&gt;""),"🔔 Por avisar",IF(K40&lt;&gt;"","🛠️ En el taller",IF(I40&lt;&gt;"","📦 Esperando proveedor","🛒 Por pedir"))))))))</f>
        <v/>
      </c>
      <c r="G40" s="84" t="str">
        <f aca="true">IF(OR(B40="",F40="✅ Entregado",F40="✖️ Anulado"),"",TODAY()-B40)</f>
        <v/>
      </c>
      <c r="H40" s="81"/>
      <c r="I40" s="80"/>
      <c r="J40" s="81"/>
      <c r="K40" s="80"/>
      <c r="L40" s="80"/>
      <c r="M40" s="80"/>
      <c r="N40" s="80"/>
      <c r="O40" s="80"/>
      <c r="P40" s="85"/>
      <c r="Q40" s="85"/>
      <c r="R40" s="86" t="str">
        <f aca="false">IF(OR(P40="",F40="✖️ Anulado"),"",P40-N(Q40))</f>
        <v/>
      </c>
      <c r="S40" s="81"/>
      <c r="T40" s="87"/>
      <c r="U40" s="81"/>
    </row>
    <row r="41" customFormat="false" ht="21" hidden="false" customHeight="true" outlineLevel="0" collapsed="false">
      <c r="A41" s="71" t="n">
        <v>37</v>
      </c>
      <c r="B41" s="80"/>
      <c r="C41" s="81"/>
      <c r="D41" s="82"/>
      <c r="E41" s="81"/>
      <c r="F41" s="83" t="str">
        <f aca="false">IF(C41="","",IF(T41="Sí","✖️ Anulado",IF(O41&lt;&gt;"","✅ Entregado",IF(S41&lt;&gt;"","⚠️ Incidencia",IF(N41&lt;&gt;"","⏳ Esperando recogida",IF(OR(M41&lt;&gt;"",L41&lt;&gt;""),"🔔 Por avisar",IF(K41&lt;&gt;"","🛠️ En el taller",IF(I41&lt;&gt;"","📦 Esperando proveedor","🛒 Por pedir"))))))))</f>
        <v/>
      </c>
      <c r="G41" s="84" t="str">
        <f aca="true">IF(OR(B41="",F41="✅ Entregado",F41="✖️ Anulado"),"",TODAY()-B41)</f>
        <v/>
      </c>
      <c r="H41" s="81"/>
      <c r="I41" s="80"/>
      <c r="J41" s="81"/>
      <c r="K41" s="80"/>
      <c r="L41" s="80"/>
      <c r="M41" s="80"/>
      <c r="N41" s="80"/>
      <c r="O41" s="80"/>
      <c r="P41" s="85"/>
      <c r="Q41" s="85"/>
      <c r="R41" s="86" t="str">
        <f aca="false">IF(OR(P41="",F41="✖️ Anulado"),"",P41-N(Q41))</f>
        <v/>
      </c>
      <c r="S41" s="81"/>
      <c r="T41" s="87"/>
      <c r="U41" s="81"/>
    </row>
    <row r="42" customFormat="false" ht="21" hidden="false" customHeight="true" outlineLevel="0" collapsed="false">
      <c r="A42" s="71" t="n">
        <v>38</v>
      </c>
      <c r="B42" s="80"/>
      <c r="C42" s="81"/>
      <c r="D42" s="82"/>
      <c r="E42" s="81"/>
      <c r="F42" s="83" t="str">
        <f aca="false">IF(C42="","",IF(T42="Sí","✖️ Anulado",IF(O42&lt;&gt;"","✅ Entregado",IF(S42&lt;&gt;"","⚠️ Incidencia",IF(N42&lt;&gt;"","⏳ Esperando recogida",IF(OR(M42&lt;&gt;"",L42&lt;&gt;""),"🔔 Por avisar",IF(K42&lt;&gt;"","🛠️ En el taller",IF(I42&lt;&gt;"","📦 Esperando proveedor","🛒 Por pedir"))))))))</f>
        <v/>
      </c>
      <c r="G42" s="84" t="str">
        <f aca="true">IF(OR(B42="",F42="✅ Entregado",F42="✖️ Anulado"),"",TODAY()-B42)</f>
        <v/>
      </c>
      <c r="H42" s="81"/>
      <c r="I42" s="80"/>
      <c r="J42" s="81"/>
      <c r="K42" s="80"/>
      <c r="L42" s="80"/>
      <c r="M42" s="80"/>
      <c r="N42" s="80"/>
      <c r="O42" s="80"/>
      <c r="P42" s="85"/>
      <c r="Q42" s="85"/>
      <c r="R42" s="86" t="str">
        <f aca="false">IF(OR(P42="",F42="✖️ Anulado"),"",P42-N(Q42))</f>
        <v/>
      </c>
      <c r="S42" s="81"/>
      <c r="T42" s="87"/>
      <c r="U42" s="81"/>
    </row>
    <row r="43" customFormat="false" ht="21" hidden="false" customHeight="true" outlineLevel="0" collapsed="false">
      <c r="A43" s="71" t="n">
        <v>39</v>
      </c>
      <c r="B43" s="80"/>
      <c r="C43" s="81"/>
      <c r="D43" s="82"/>
      <c r="E43" s="81"/>
      <c r="F43" s="83" t="str">
        <f aca="false">IF(C43="","",IF(T43="Sí","✖️ Anulado",IF(O43&lt;&gt;"","✅ Entregado",IF(S43&lt;&gt;"","⚠️ Incidencia",IF(N43&lt;&gt;"","⏳ Esperando recogida",IF(OR(M43&lt;&gt;"",L43&lt;&gt;""),"🔔 Por avisar",IF(K43&lt;&gt;"","🛠️ En el taller",IF(I43&lt;&gt;"","📦 Esperando proveedor","🛒 Por pedir"))))))))</f>
        <v/>
      </c>
      <c r="G43" s="84" t="str">
        <f aca="true">IF(OR(B43="",F43="✅ Entregado",F43="✖️ Anulado"),"",TODAY()-B43)</f>
        <v/>
      </c>
      <c r="H43" s="81"/>
      <c r="I43" s="80"/>
      <c r="J43" s="81"/>
      <c r="K43" s="80"/>
      <c r="L43" s="80"/>
      <c r="M43" s="80"/>
      <c r="N43" s="80"/>
      <c r="O43" s="80"/>
      <c r="P43" s="85"/>
      <c r="Q43" s="85"/>
      <c r="R43" s="86" t="str">
        <f aca="false">IF(OR(P43="",F43="✖️ Anulado"),"",P43-N(Q43))</f>
        <v/>
      </c>
      <c r="S43" s="81"/>
      <c r="T43" s="87"/>
      <c r="U43" s="81"/>
    </row>
    <row r="44" customFormat="false" ht="21" hidden="false" customHeight="true" outlineLevel="0" collapsed="false">
      <c r="A44" s="71" t="n">
        <v>40</v>
      </c>
      <c r="B44" s="80"/>
      <c r="C44" s="81"/>
      <c r="D44" s="82"/>
      <c r="E44" s="81"/>
      <c r="F44" s="83" t="str">
        <f aca="false">IF(C44="","",IF(T44="Sí","✖️ Anulado",IF(O44&lt;&gt;"","✅ Entregado",IF(S44&lt;&gt;"","⚠️ Incidencia",IF(N44&lt;&gt;"","⏳ Esperando recogida",IF(OR(M44&lt;&gt;"",L44&lt;&gt;""),"🔔 Por avisar",IF(K44&lt;&gt;"","🛠️ En el taller",IF(I44&lt;&gt;"","📦 Esperando proveedor","🛒 Por pedir"))))))))</f>
        <v/>
      </c>
      <c r="G44" s="84" t="str">
        <f aca="true">IF(OR(B44="",F44="✅ Entregado",F44="✖️ Anulado"),"",TODAY()-B44)</f>
        <v/>
      </c>
      <c r="H44" s="81"/>
      <c r="I44" s="80"/>
      <c r="J44" s="81"/>
      <c r="K44" s="80"/>
      <c r="L44" s="80"/>
      <c r="M44" s="80"/>
      <c r="N44" s="80"/>
      <c r="O44" s="80"/>
      <c r="P44" s="85"/>
      <c r="Q44" s="85"/>
      <c r="R44" s="86" t="str">
        <f aca="false">IF(OR(P44="",F44="✖️ Anulado"),"",P44-N(Q44))</f>
        <v/>
      </c>
      <c r="S44" s="81"/>
      <c r="T44" s="87"/>
      <c r="U44" s="81"/>
    </row>
    <row r="45" customFormat="false" ht="21" hidden="false" customHeight="true" outlineLevel="0" collapsed="false">
      <c r="A45" s="71" t="n">
        <v>41</v>
      </c>
      <c r="B45" s="80"/>
      <c r="C45" s="81"/>
      <c r="D45" s="82"/>
      <c r="E45" s="81"/>
      <c r="F45" s="83" t="str">
        <f aca="false">IF(C45="","",IF(T45="Sí","✖️ Anulado",IF(O45&lt;&gt;"","✅ Entregado",IF(S45&lt;&gt;"","⚠️ Incidencia",IF(N45&lt;&gt;"","⏳ Esperando recogida",IF(OR(M45&lt;&gt;"",L45&lt;&gt;""),"🔔 Por avisar",IF(K45&lt;&gt;"","🛠️ En el taller",IF(I45&lt;&gt;"","📦 Esperando proveedor","🛒 Por pedir"))))))))</f>
        <v/>
      </c>
      <c r="G45" s="84" t="str">
        <f aca="true">IF(OR(B45="",F45="✅ Entregado",F45="✖️ Anulado"),"",TODAY()-B45)</f>
        <v/>
      </c>
      <c r="H45" s="81"/>
      <c r="I45" s="80"/>
      <c r="J45" s="81"/>
      <c r="K45" s="80"/>
      <c r="L45" s="80"/>
      <c r="M45" s="80"/>
      <c r="N45" s="80"/>
      <c r="O45" s="80"/>
      <c r="P45" s="85"/>
      <c r="Q45" s="85"/>
      <c r="R45" s="86" t="str">
        <f aca="false">IF(OR(P45="",F45="✖️ Anulado"),"",P45-N(Q45))</f>
        <v/>
      </c>
      <c r="S45" s="81"/>
      <c r="T45" s="87"/>
      <c r="U45" s="81"/>
    </row>
    <row r="46" customFormat="false" ht="21" hidden="false" customHeight="true" outlineLevel="0" collapsed="false">
      <c r="A46" s="71" t="n">
        <v>42</v>
      </c>
      <c r="B46" s="80"/>
      <c r="C46" s="81"/>
      <c r="D46" s="82"/>
      <c r="E46" s="81"/>
      <c r="F46" s="83" t="str">
        <f aca="false">IF(C46="","",IF(T46="Sí","✖️ Anulado",IF(O46&lt;&gt;"","✅ Entregado",IF(S46&lt;&gt;"","⚠️ Incidencia",IF(N46&lt;&gt;"","⏳ Esperando recogida",IF(OR(M46&lt;&gt;"",L46&lt;&gt;""),"🔔 Por avisar",IF(K46&lt;&gt;"","🛠️ En el taller",IF(I46&lt;&gt;"","📦 Esperando proveedor","🛒 Por pedir"))))))))</f>
        <v/>
      </c>
      <c r="G46" s="84" t="str">
        <f aca="true">IF(OR(B46="",F46="✅ Entregado",F46="✖️ Anulado"),"",TODAY()-B46)</f>
        <v/>
      </c>
      <c r="H46" s="81"/>
      <c r="I46" s="80"/>
      <c r="J46" s="81"/>
      <c r="K46" s="80"/>
      <c r="L46" s="80"/>
      <c r="M46" s="80"/>
      <c r="N46" s="80"/>
      <c r="O46" s="80"/>
      <c r="P46" s="85"/>
      <c r="Q46" s="85"/>
      <c r="R46" s="86" t="str">
        <f aca="false">IF(OR(P46="",F46="✖️ Anulado"),"",P46-N(Q46))</f>
        <v/>
      </c>
      <c r="S46" s="81"/>
      <c r="T46" s="87"/>
      <c r="U46" s="81"/>
    </row>
    <row r="47" customFormat="false" ht="21" hidden="false" customHeight="true" outlineLevel="0" collapsed="false">
      <c r="A47" s="71" t="n">
        <v>43</v>
      </c>
      <c r="B47" s="80"/>
      <c r="C47" s="81"/>
      <c r="D47" s="82"/>
      <c r="E47" s="81"/>
      <c r="F47" s="83" t="str">
        <f aca="false">IF(C47="","",IF(T47="Sí","✖️ Anulado",IF(O47&lt;&gt;"","✅ Entregado",IF(S47&lt;&gt;"","⚠️ Incidencia",IF(N47&lt;&gt;"","⏳ Esperando recogida",IF(OR(M47&lt;&gt;"",L47&lt;&gt;""),"🔔 Por avisar",IF(K47&lt;&gt;"","🛠️ En el taller",IF(I47&lt;&gt;"","📦 Esperando proveedor","🛒 Por pedir"))))))))</f>
        <v/>
      </c>
      <c r="G47" s="84" t="str">
        <f aca="true">IF(OR(B47="",F47="✅ Entregado",F47="✖️ Anulado"),"",TODAY()-B47)</f>
        <v/>
      </c>
      <c r="H47" s="81"/>
      <c r="I47" s="80"/>
      <c r="J47" s="81"/>
      <c r="K47" s="80"/>
      <c r="L47" s="80"/>
      <c r="M47" s="80"/>
      <c r="N47" s="80"/>
      <c r="O47" s="80"/>
      <c r="P47" s="85"/>
      <c r="Q47" s="85"/>
      <c r="R47" s="86" t="str">
        <f aca="false">IF(OR(P47="",F47="✖️ Anulado"),"",P47-N(Q47))</f>
        <v/>
      </c>
      <c r="S47" s="81"/>
      <c r="T47" s="87"/>
      <c r="U47" s="81"/>
    </row>
    <row r="48" customFormat="false" ht="21" hidden="false" customHeight="true" outlineLevel="0" collapsed="false">
      <c r="A48" s="71" t="n">
        <v>44</v>
      </c>
      <c r="B48" s="80"/>
      <c r="C48" s="81"/>
      <c r="D48" s="82"/>
      <c r="E48" s="81"/>
      <c r="F48" s="83" t="str">
        <f aca="false">IF(C48="","",IF(T48="Sí","✖️ Anulado",IF(O48&lt;&gt;"","✅ Entregado",IF(S48&lt;&gt;"","⚠️ Incidencia",IF(N48&lt;&gt;"","⏳ Esperando recogida",IF(OR(M48&lt;&gt;"",L48&lt;&gt;""),"🔔 Por avisar",IF(K48&lt;&gt;"","🛠️ En el taller",IF(I48&lt;&gt;"","📦 Esperando proveedor","🛒 Por pedir"))))))))</f>
        <v/>
      </c>
      <c r="G48" s="84" t="str">
        <f aca="true">IF(OR(B48="",F48="✅ Entregado",F48="✖️ Anulado"),"",TODAY()-B48)</f>
        <v/>
      </c>
      <c r="H48" s="81"/>
      <c r="I48" s="80"/>
      <c r="J48" s="81"/>
      <c r="K48" s="80"/>
      <c r="L48" s="80"/>
      <c r="M48" s="80"/>
      <c r="N48" s="80"/>
      <c r="O48" s="80"/>
      <c r="P48" s="85"/>
      <c r="Q48" s="85"/>
      <c r="R48" s="86" t="str">
        <f aca="false">IF(OR(P48="",F48="✖️ Anulado"),"",P48-N(Q48))</f>
        <v/>
      </c>
      <c r="S48" s="81"/>
      <c r="T48" s="87"/>
      <c r="U48" s="81"/>
    </row>
    <row r="49" customFormat="false" ht="21" hidden="false" customHeight="true" outlineLevel="0" collapsed="false">
      <c r="A49" s="71" t="n">
        <v>45</v>
      </c>
      <c r="B49" s="80"/>
      <c r="C49" s="81"/>
      <c r="D49" s="82"/>
      <c r="E49" s="81"/>
      <c r="F49" s="83" t="str">
        <f aca="false">IF(C49="","",IF(T49="Sí","✖️ Anulado",IF(O49&lt;&gt;"","✅ Entregado",IF(S49&lt;&gt;"","⚠️ Incidencia",IF(N49&lt;&gt;"","⏳ Esperando recogida",IF(OR(M49&lt;&gt;"",L49&lt;&gt;""),"🔔 Por avisar",IF(K49&lt;&gt;"","🛠️ En el taller",IF(I49&lt;&gt;"","📦 Esperando proveedor","🛒 Por pedir"))))))))</f>
        <v/>
      </c>
      <c r="G49" s="84" t="str">
        <f aca="true">IF(OR(B49="",F49="✅ Entregado",F49="✖️ Anulado"),"",TODAY()-B49)</f>
        <v/>
      </c>
      <c r="H49" s="81"/>
      <c r="I49" s="80"/>
      <c r="J49" s="81"/>
      <c r="K49" s="80"/>
      <c r="L49" s="80"/>
      <c r="M49" s="80"/>
      <c r="N49" s="80"/>
      <c r="O49" s="80"/>
      <c r="P49" s="85"/>
      <c r="Q49" s="85"/>
      <c r="R49" s="86" t="str">
        <f aca="false">IF(OR(P49="",F49="✖️ Anulado"),"",P49-N(Q49))</f>
        <v/>
      </c>
      <c r="S49" s="81"/>
      <c r="T49" s="87"/>
      <c r="U49" s="81"/>
    </row>
    <row r="50" customFormat="false" ht="21" hidden="false" customHeight="true" outlineLevel="0" collapsed="false">
      <c r="A50" s="71" t="n">
        <v>46</v>
      </c>
      <c r="B50" s="80"/>
      <c r="C50" s="81"/>
      <c r="D50" s="82"/>
      <c r="E50" s="81"/>
      <c r="F50" s="83" t="str">
        <f aca="false">IF(C50="","",IF(T50="Sí","✖️ Anulado",IF(O50&lt;&gt;"","✅ Entregado",IF(S50&lt;&gt;"","⚠️ Incidencia",IF(N50&lt;&gt;"","⏳ Esperando recogida",IF(OR(M50&lt;&gt;"",L50&lt;&gt;""),"🔔 Por avisar",IF(K50&lt;&gt;"","🛠️ En el taller",IF(I50&lt;&gt;"","📦 Esperando proveedor","🛒 Por pedir"))))))))</f>
        <v/>
      </c>
      <c r="G50" s="84" t="str">
        <f aca="true">IF(OR(B50="",F50="✅ Entregado",F50="✖️ Anulado"),"",TODAY()-B50)</f>
        <v/>
      </c>
      <c r="H50" s="81"/>
      <c r="I50" s="80"/>
      <c r="J50" s="81"/>
      <c r="K50" s="80"/>
      <c r="L50" s="80"/>
      <c r="M50" s="80"/>
      <c r="N50" s="80"/>
      <c r="O50" s="80"/>
      <c r="P50" s="85"/>
      <c r="Q50" s="85"/>
      <c r="R50" s="86" t="str">
        <f aca="false">IF(OR(P50="",F50="✖️ Anulado"),"",P50-N(Q50))</f>
        <v/>
      </c>
      <c r="S50" s="81"/>
      <c r="T50" s="87"/>
      <c r="U50" s="81"/>
    </row>
    <row r="51" customFormat="false" ht="21" hidden="false" customHeight="true" outlineLevel="0" collapsed="false">
      <c r="A51" s="71" t="n">
        <v>47</v>
      </c>
      <c r="B51" s="80"/>
      <c r="C51" s="81"/>
      <c r="D51" s="82"/>
      <c r="E51" s="81"/>
      <c r="F51" s="83" t="str">
        <f aca="false">IF(C51="","",IF(T51="Sí","✖️ Anulado",IF(O51&lt;&gt;"","✅ Entregado",IF(S51&lt;&gt;"","⚠️ Incidencia",IF(N51&lt;&gt;"","⏳ Esperando recogida",IF(OR(M51&lt;&gt;"",L51&lt;&gt;""),"🔔 Por avisar",IF(K51&lt;&gt;"","🛠️ En el taller",IF(I51&lt;&gt;"","📦 Esperando proveedor","🛒 Por pedir"))))))))</f>
        <v/>
      </c>
      <c r="G51" s="84" t="str">
        <f aca="true">IF(OR(B51="",F51="✅ Entregado",F51="✖️ Anulado"),"",TODAY()-B51)</f>
        <v/>
      </c>
      <c r="H51" s="81"/>
      <c r="I51" s="80"/>
      <c r="J51" s="81"/>
      <c r="K51" s="80"/>
      <c r="L51" s="80"/>
      <c r="M51" s="80"/>
      <c r="N51" s="80"/>
      <c r="O51" s="80"/>
      <c r="P51" s="85"/>
      <c r="Q51" s="85"/>
      <c r="R51" s="86" t="str">
        <f aca="false">IF(OR(P51="",F51="✖️ Anulado"),"",P51-N(Q51))</f>
        <v/>
      </c>
      <c r="S51" s="81"/>
      <c r="T51" s="87"/>
      <c r="U51" s="81"/>
    </row>
    <row r="52" customFormat="false" ht="21" hidden="false" customHeight="true" outlineLevel="0" collapsed="false">
      <c r="A52" s="71" t="n">
        <v>48</v>
      </c>
      <c r="B52" s="80"/>
      <c r="C52" s="81"/>
      <c r="D52" s="82"/>
      <c r="E52" s="81"/>
      <c r="F52" s="83" t="str">
        <f aca="false">IF(C52="","",IF(T52="Sí","✖️ Anulado",IF(O52&lt;&gt;"","✅ Entregado",IF(S52&lt;&gt;"","⚠️ Incidencia",IF(N52&lt;&gt;"","⏳ Esperando recogida",IF(OR(M52&lt;&gt;"",L52&lt;&gt;""),"🔔 Por avisar",IF(K52&lt;&gt;"","🛠️ En el taller",IF(I52&lt;&gt;"","📦 Esperando proveedor","🛒 Por pedir"))))))))</f>
        <v/>
      </c>
      <c r="G52" s="84" t="str">
        <f aca="true">IF(OR(B52="",F52="✅ Entregado",F52="✖️ Anulado"),"",TODAY()-B52)</f>
        <v/>
      </c>
      <c r="H52" s="81"/>
      <c r="I52" s="80"/>
      <c r="J52" s="81"/>
      <c r="K52" s="80"/>
      <c r="L52" s="80"/>
      <c r="M52" s="80"/>
      <c r="N52" s="80"/>
      <c r="O52" s="80"/>
      <c r="P52" s="85"/>
      <c r="Q52" s="85"/>
      <c r="R52" s="86" t="str">
        <f aca="false">IF(OR(P52="",F52="✖️ Anulado"),"",P52-N(Q52))</f>
        <v/>
      </c>
      <c r="S52" s="81"/>
      <c r="T52" s="87"/>
      <c r="U52" s="81"/>
    </row>
    <row r="53" customFormat="false" ht="21" hidden="false" customHeight="true" outlineLevel="0" collapsed="false">
      <c r="A53" s="71" t="n">
        <v>49</v>
      </c>
      <c r="B53" s="80"/>
      <c r="C53" s="81"/>
      <c r="D53" s="82"/>
      <c r="E53" s="81"/>
      <c r="F53" s="83" t="str">
        <f aca="false">IF(C53="","",IF(T53="Sí","✖️ Anulado",IF(O53&lt;&gt;"","✅ Entregado",IF(S53&lt;&gt;"","⚠️ Incidencia",IF(N53&lt;&gt;"","⏳ Esperando recogida",IF(OR(M53&lt;&gt;"",L53&lt;&gt;""),"🔔 Por avisar",IF(K53&lt;&gt;"","🛠️ En el taller",IF(I53&lt;&gt;"","📦 Esperando proveedor","🛒 Por pedir"))))))))</f>
        <v/>
      </c>
      <c r="G53" s="84" t="str">
        <f aca="true">IF(OR(B53="",F53="✅ Entregado",F53="✖️ Anulado"),"",TODAY()-B53)</f>
        <v/>
      </c>
      <c r="H53" s="81"/>
      <c r="I53" s="80"/>
      <c r="J53" s="81"/>
      <c r="K53" s="80"/>
      <c r="L53" s="80"/>
      <c r="M53" s="80"/>
      <c r="N53" s="80"/>
      <c r="O53" s="80"/>
      <c r="P53" s="85"/>
      <c r="Q53" s="85"/>
      <c r="R53" s="86" t="str">
        <f aca="false">IF(OR(P53="",F53="✖️ Anulado"),"",P53-N(Q53))</f>
        <v/>
      </c>
      <c r="S53" s="81"/>
      <c r="T53" s="87"/>
      <c r="U53" s="81"/>
    </row>
    <row r="54" customFormat="false" ht="21" hidden="false" customHeight="true" outlineLevel="0" collapsed="false">
      <c r="A54" s="71" t="n">
        <v>50</v>
      </c>
      <c r="B54" s="80"/>
      <c r="C54" s="81"/>
      <c r="D54" s="82"/>
      <c r="E54" s="81"/>
      <c r="F54" s="83" t="str">
        <f aca="false">IF(C54="","",IF(T54="Sí","✖️ Anulado",IF(O54&lt;&gt;"","✅ Entregado",IF(S54&lt;&gt;"","⚠️ Incidencia",IF(N54&lt;&gt;"","⏳ Esperando recogida",IF(OR(M54&lt;&gt;"",L54&lt;&gt;""),"🔔 Por avisar",IF(K54&lt;&gt;"","🛠️ En el taller",IF(I54&lt;&gt;"","📦 Esperando proveedor","🛒 Por pedir"))))))))</f>
        <v/>
      </c>
      <c r="G54" s="84" t="str">
        <f aca="true">IF(OR(B54="",F54="✅ Entregado",F54="✖️ Anulado"),"",TODAY()-B54)</f>
        <v/>
      </c>
      <c r="H54" s="81"/>
      <c r="I54" s="80"/>
      <c r="J54" s="81"/>
      <c r="K54" s="80"/>
      <c r="L54" s="80"/>
      <c r="M54" s="80"/>
      <c r="N54" s="80"/>
      <c r="O54" s="80"/>
      <c r="P54" s="85"/>
      <c r="Q54" s="85"/>
      <c r="R54" s="86" t="str">
        <f aca="false">IF(OR(P54="",F54="✖️ Anulado"),"",P54-N(Q54))</f>
        <v/>
      </c>
      <c r="S54" s="81"/>
      <c r="T54" s="87"/>
      <c r="U54" s="81"/>
    </row>
    <row r="55" customFormat="false" ht="21" hidden="false" customHeight="true" outlineLevel="0" collapsed="false">
      <c r="A55" s="71" t="n">
        <v>51</v>
      </c>
      <c r="B55" s="80"/>
      <c r="C55" s="81"/>
      <c r="D55" s="82"/>
      <c r="E55" s="81"/>
      <c r="F55" s="83" t="str">
        <f aca="false">IF(C55="","",IF(T55="Sí","✖️ Anulado",IF(O55&lt;&gt;"","✅ Entregado",IF(S55&lt;&gt;"","⚠️ Incidencia",IF(N55&lt;&gt;"","⏳ Esperando recogida",IF(OR(M55&lt;&gt;"",L55&lt;&gt;""),"🔔 Por avisar",IF(K55&lt;&gt;"","🛠️ En el taller",IF(I55&lt;&gt;"","📦 Esperando proveedor","🛒 Por pedir"))))))))</f>
        <v/>
      </c>
      <c r="G55" s="84" t="str">
        <f aca="true">IF(OR(B55="",F55="✅ Entregado",F55="✖️ Anulado"),"",TODAY()-B55)</f>
        <v/>
      </c>
      <c r="H55" s="81"/>
      <c r="I55" s="80"/>
      <c r="J55" s="81"/>
      <c r="K55" s="80"/>
      <c r="L55" s="80"/>
      <c r="M55" s="80"/>
      <c r="N55" s="80"/>
      <c r="O55" s="80"/>
      <c r="P55" s="85"/>
      <c r="Q55" s="85"/>
      <c r="R55" s="86" t="str">
        <f aca="false">IF(OR(P55="",F55="✖️ Anulado"),"",P55-N(Q55))</f>
        <v/>
      </c>
      <c r="S55" s="81"/>
      <c r="T55" s="87"/>
      <c r="U55" s="81"/>
    </row>
    <row r="56" customFormat="false" ht="21" hidden="false" customHeight="true" outlineLevel="0" collapsed="false">
      <c r="A56" s="71" t="n">
        <v>52</v>
      </c>
      <c r="B56" s="80"/>
      <c r="C56" s="81"/>
      <c r="D56" s="82"/>
      <c r="E56" s="81"/>
      <c r="F56" s="83" t="str">
        <f aca="false">IF(C56="","",IF(T56="Sí","✖️ Anulado",IF(O56&lt;&gt;"","✅ Entregado",IF(S56&lt;&gt;"","⚠️ Incidencia",IF(N56&lt;&gt;"","⏳ Esperando recogida",IF(OR(M56&lt;&gt;"",L56&lt;&gt;""),"🔔 Por avisar",IF(K56&lt;&gt;"","🛠️ En el taller",IF(I56&lt;&gt;"","📦 Esperando proveedor","🛒 Por pedir"))))))))</f>
        <v/>
      </c>
      <c r="G56" s="84" t="str">
        <f aca="true">IF(OR(B56="",F56="✅ Entregado",F56="✖️ Anulado"),"",TODAY()-B56)</f>
        <v/>
      </c>
      <c r="H56" s="81"/>
      <c r="I56" s="80"/>
      <c r="J56" s="81"/>
      <c r="K56" s="80"/>
      <c r="L56" s="80"/>
      <c r="M56" s="80"/>
      <c r="N56" s="80"/>
      <c r="O56" s="80"/>
      <c r="P56" s="85"/>
      <c r="Q56" s="85"/>
      <c r="R56" s="86" t="str">
        <f aca="false">IF(OR(P56="",F56="✖️ Anulado"),"",P56-N(Q56))</f>
        <v/>
      </c>
      <c r="S56" s="81"/>
      <c r="T56" s="87"/>
      <c r="U56" s="81"/>
    </row>
    <row r="57" customFormat="false" ht="21" hidden="false" customHeight="true" outlineLevel="0" collapsed="false">
      <c r="A57" s="71" t="n">
        <v>53</v>
      </c>
      <c r="B57" s="80"/>
      <c r="C57" s="81"/>
      <c r="D57" s="82"/>
      <c r="E57" s="81"/>
      <c r="F57" s="83" t="str">
        <f aca="false">IF(C57="","",IF(T57="Sí","✖️ Anulado",IF(O57&lt;&gt;"","✅ Entregado",IF(S57&lt;&gt;"","⚠️ Incidencia",IF(N57&lt;&gt;"","⏳ Esperando recogida",IF(OR(M57&lt;&gt;"",L57&lt;&gt;""),"🔔 Por avisar",IF(K57&lt;&gt;"","🛠️ En el taller",IF(I57&lt;&gt;"","📦 Esperando proveedor","🛒 Por pedir"))))))))</f>
        <v/>
      </c>
      <c r="G57" s="84" t="str">
        <f aca="true">IF(OR(B57="",F57="✅ Entregado",F57="✖️ Anulado"),"",TODAY()-B57)</f>
        <v/>
      </c>
      <c r="H57" s="81"/>
      <c r="I57" s="80"/>
      <c r="J57" s="81"/>
      <c r="K57" s="80"/>
      <c r="L57" s="80"/>
      <c r="M57" s="80"/>
      <c r="N57" s="80"/>
      <c r="O57" s="80"/>
      <c r="P57" s="85"/>
      <c r="Q57" s="85"/>
      <c r="R57" s="86" t="str">
        <f aca="false">IF(OR(P57="",F57="✖️ Anulado"),"",P57-N(Q57))</f>
        <v/>
      </c>
      <c r="S57" s="81"/>
      <c r="T57" s="87"/>
      <c r="U57" s="81"/>
    </row>
    <row r="58" customFormat="false" ht="21" hidden="false" customHeight="true" outlineLevel="0" collapsed="false">
      <c r="A58" s="71" t="n">
        <v>54</v>
      </c>
      <c r="B58" s="80"/>
      <c r="C58" s="81"/>
      <c r="D58" s="82"/>
      <c r="E58" s="81"/>
      <c r="F58" s="83" t="str">
        <f aca="false">IF(C58="","",IF(T58="Sí","✖️ Anulado",IF(O58&lt;&gt;"","✅ Entregado",IF(S58&lt;&gt;"","⚠️ Incidencia",IF(N58&lt;&gt;"","⏳ Esperando recogida",IF(OR(M58&lt;&gt;"",L58&lt;&gt;""),"🔔 Por avisar",IF(K58&lt;&gt;"","🛠️ En el taller",IF(I58&lt;&gt;"","📦 Esperando proveedor","🛒 Por pedir"))))))))</f>
        <v/>
      </c>
      <c r="G58" s="84" t="str">
        <f aca="true">IF(OR(B58="",F58="✅ Entregado",F58="✖️ Anulado"),"",TODAY()-B58)</f>
        <v/>
      </c>
      <c r="H58" s="81"/>
      <c r="I58" s="80"/>
      <c r="J58" s="81"/>
      <c r="K58" s="80"/>
      <c r="L58" s="80"/>
      <c r="M58" s="80"/>
      <c r="N58" s="80"/>
      <c r="O58" s="80"/>
      <c r="P58" s="85"/>
      <c r="Q58" s="85"/>
      <c r="R58" s="86" t="str">
        <f aca="false">IF(OR(P58="",F58="✖️ Anulado"),"",P58-N(Q58))</f>
        <v/>
      </c>
      <c r="S58" s="81"/>
      <c r="T58" s="87"/>
      <c r="U58" s="81"/>
    </row>
    <row r="59" customFormat="false" ht="21" hidden="false" customHeight="true" outlineLevel="0" collapsed="false">
      <c r="A59" s="71" t="n">
        <v>55</v>
      </c>
      <c r="B59" s="80"/>
      <c r="C59" s="81"/>
      <c r="D59" s="82"/>
      <c r="E59" s="81"/>
      <c r="F59" s="83" t="str">
        <f aca="false">IF(C59="","",IF(T59="Sí","✖️ Anulado",IF(O59&lt;&gt;"","✅ Entregado",IF(S59&lt;&gt;"","⚠️ Incidencia",IF(N59&lt;&gt;"","⏳ Esperando recogida",IF(OR(M59&lt;&gt;"",L59&lt;&gt;""),"🔔 Por avisar",IF(K59&lt;&gt;"","🛠️ En el taller",IF(I59&lt;&gt;"","📦 Esperando proveedor","🛒 Por pedir"))))))))</f>
        <v/>
      </c>
      <c r="G59" s="84" t="str">
        <f aca="true">IF(OR(B59="",F59="✅ Entregado",F59="✖️ Anulado"),"",TODAY()-B59)</f>
        <v/>
      </c>
      <c r="H59" s="81"/>
      <c r="I59" s="80"/>
      <c r="J59" s="81"/>
      <c r="K59" s="80"/>
      <c r="L59" s="80"/>
      <c r="M59" s="80"/>
      <c r="N59" s="80"/>
      <c r="O59" s="80"/>
      <c r="P59" s="85"/>
      <c r="Q59" s="85"/>
      <c r="R59" s="86" t="str">
        <f aca="false">IF(OR(P59="",F59="✖️ Anulado"),"",P59-N(Q59))</f>
        <v/>
      </c>
      <c r="S59" s="81"/>
      <c r="T59" s="87"/>
      <c r="U59" s="81"/>
    </row>
    <row r="60" customFormat="false" ht="21" hidden="false" customHeight="true" outlineLevel="0" collapsed="false">
      <c r="A60" s="71" t="n">
        <v>56</v>
      </c>
      <c r="B60" s="80"/>
      <c r="C60" s="81"/>
      <c r="D60" s="82"/>
      <c r="E60" s="81"/>
      <c r="F60" s="83" t="str">
        <f aca="false">IF(C60="","",IF(T60="Sí","✖️ Anulado",IF(O60&lt;&gt;"","✅ Entregado",IF(S60&lt;&gt;"","⚠️ Incidencia",IF(N60&lt;&gt;"","⏳ Esperando recogida",IF(OR(M60&lt;&gt;"",L60&lt;&gt;""),"🔔 Por avisar",IF(K60&lt;&gt;"","🛠️ En el taller",IF(I60&lt;&gt;"","📦 Esperando proveedor","🛒 Por pedir"))))))))</f>
        <v/>
      </c>
      <c r="G60" s="84" t="str">
        <f aca="true">IF(OR(B60="",F60="✅ Entregado",F60="✖️ Anulado"),"",TODAY()-B60)</f>
        <v/>
      </c>
      <c r="H60" s="81"/>
      <c r="I60" s="80"/>
      <c r="J60" s="81"/>
      <c r="K60" s="80"/>
      <c r="L60" s="80"/>
      <c r="M60" s="80"/>
      <c r="N60" s="80"/>
      <c r="O60" s="80"/>
      <c r="P60" s="85"/>
      <c r="Q60" s="85"/>
      <c r="R60" s="86" t="str">
        <f aca="false">IF(OR(P60="",F60="✖️ Anulado"),"",P60-N(Q60))</f>
        <v/>
      </c>
      <c r="S60" s="81"/>
      <c r="T60" s="87"/>
      <c r="U60" s="81"/>
    </row>
    <row r="61" customFormat="false" ht="21" hidden="false" customHeight="true" outlineLevel="0" collapsed="false">
      <c r="A61" s="71" t="n">
        <v>57</v>
      </c>
      <c r="B61" s="80"/>
      <c r="C61" s="81"/>
      <c r="D61" s="82"/>
      <c r="E61" s="81"/>
      <c r="F61" s="83" t="str">
        <f aca="false">IF(C61="","",IF(T61="Sí","✖️ Anulado",IF(O61&lt;&gt;"","✅ Entregado",IF(S61&lt;&gt;"","⚠️ Incidencia",IF(N61&lt;&gt;"","⏳ Esperando recogida",IF(OR(M61&lt;&gt;"",L61&lt;&gt;""),"🔔 Por avisar",IF(K61&lt;&gt;"","🛠️ En el taller",IF(I61&lt;&gt;"","📦 Esperando proveedor","🛒 Por pedir"))))))))</f>
        <v/>
      </c>
      <c r="G61" s="84" t="str">
        <f aca="true">IF(OR(B61="",F61="✅ Entregado",F61="✖️ Anulado"),"",TODAY()-B61)</f>
        <v/>
      </c>
      <c r="H61" s="81"/>
      <c r="I61" s="80"/>
      <c r="J61" s="81"/>
      <c r="K61" s="80"/>
      <c r="L61" s="80"/>
      <c r="M61" s="80"/>
      <c r="N61" s="80"/>
      <c r="O61" s="80"/>
      <c r="P61" s="85"/>
      <c r="Q61" s="85"/>
      <c r="R61" s="86" t="str">
        <f aca="false">IF(OR(P61="",F61="✖️ Anulado"),"",P61-N(Q61))</f>
        <v/>
      </c>
      <c r="S61" s="81"/>
      <c r="T61" s="87"/>
      <c r="U61" s="81"/>
    </row>
    <row r="62" customFormat="false" ht="21" hidden="false" customHeight="true" outlineLevel="0" collapsed="false">
      <c r="A62" s="71" t="n">
        <v>58</v>
      </c>
      <c r="B62" s="80"/>
      <c r="C62" s="81"/>
      <c r="D62" s="82"/>
      <c r="E62" s="81"/>
      <c r="F62" s="83" t="str">
        <f aca="false">IF(C62="","",IF(T62="Sí","✖️ Anulado",IF(O62&lt;&gt;"","✅ Entregado",IF(S62&lt;&gt;"","⚠️ Incidencia",IF(N62&lt;&gt;"","⏳ Esperando recogida",IF(OR(M62&lt;&gt;"",L62&lt;&gt;""),"🔔 Por avisar",IF(K62&lt;&gt;"","🛠️ En el taller",IF(I62&lt;&gt;"","📦 Esperando proveedor","🛒 Por pedir"))))))))</f>
        <v/>
      </c>
      <c r="G62" s="84" t="str">
        <f aca="true">IF(OR(B62="",F62="✅ Entregado",F62="✖️ Anulado"),"",TODAY()-B62)</f>
        <v/>
      </c>
      <c r="H62" s="81"/>
      <c r="I62" s="80"/>
      <c r="J62" s="81"/>
      <c r="K62" s="80"/>
      <c r="L62" s="80"/>
      <c r="M62" s="80"/>
      <c r="N62" s="80"/>
      <c r="O62" s="80"/>
      <c r="P62" s="85"/>
      <c r="Q62" s="85"/>
      <c r="R62" s="86" t="str">
        <f aca="false">IF(OR(P62="",F62="✖️ Anulado"),"",P62-N(Q62))</f>
        <v/>
      </c>
      <c r="S62" s="81"/>
      <c r="T62" s="87"/>
      <c r="U62" s="81"/>
    </row>
    <row r="63" customFormat="false" ht="21" hidden="false" customHeight="true" outlineLevel="0" collapsed="false">
      <c r="A63" s="71" t="n">
        <v>59</v>
      </c>
      <c r="B63" s="80"/>
      <c r="C63" s="81"/>
      <c r="D63" s="82"/>
      <c r="E63" s="81"/>
      <c r="F63" s="83" t="str">
        <f aca="false">IF(C63="","",IF(T63="Sí","✖️ Anulado",IF(O63&lt;&gt;"","✅ Entregado",IF(S63&lt;&gt;"","⚠️ Incidencia",IF(N63&lt;&gt;"","⏳ Esperando recogida",IF(OR(M63&lt;&gt;"",L63&lt;&gt;""),"🔔 Por avisar",IF(K63&lt;&gt;"","🛠️ En el taller",IF(I63&lt;&gt;"","📦 Esperando proveedor","🛒 Por pedir"))))))))</f>
        <v/>
      </c>
      <c r="G63" s="84" t="str">
        <f aca="true">IF(OR(B63="",F63="✅ Entregado",F63="✖️ Anulado"),"",TODAY()-B63)</f>
        <v/>
      </c>
      <c r="H63" s="81"/>
      <c r="I63" s="80"/>
      <c r="J63" s="81"/>
      <c r="K63" s="80"/>
      <c r="L63" s="80"/>
      <c r="M63" s="80"/>
      <c r="N63" s="80"/>
      <c r="O63" s="80"/>
      <c r="P63" s="85"/>
      <c r="Q63" s="85"/>
      <c r="R63" s="86" t="str">
        <f aca="false">IF(OR(P63="",F63="✖️ Anulado"),"",P63-N(Q63))</f>
        <v/>
      </c>
      <c r="S63" s="81"/>
      <c r="T63" s="87"/>
      <c r="U63" s="81"/>
    </row>
    <row r="64" customFormat="false" ht="21" hidden="false" customHeight="true" outlineLevel="0" collapsed="false">
      <c r="A64" s="71" t="n">
        <v>60</v>
      </c>
      <c r="B64" s="80"/>
      <c r="C64" s="81"/>
      <c r="D64" s="82"/>
      <c r="E64" s="81"/>
      <c r="F64" s="83" t="str">
        <f aca="false">IF(C64="","",IF(T64="Sí","✖️ Anulado",IF(O64&lt;&gt;"","✅ Entregado",IF(S64&lt;&gt;"","⚠️ Incidencia",IF(N64&lt;&gt;"","⏳ Esperando recogida",IF(OR(M64&lt;&gt;"",L64&lt;&gt;""),"🔔 Por avisar",IF(K64&lt;&gt;"","🛠️ En el taller",IF(I64&lt;&gt;"","📦 Esperando proveedor","🛒 Por pedir"))))))))</f>
        <v/>
      </c>
      <c r="G64" s="84" t="str">
        <f aca="true">IF(OR(B64="",F64="✅ Entregado",F64="✖️ Anulado"),"",TODAY()-B64)</f>
        <v/>
      </c>
      <c r="H64" s="81"/>
      <c r="I64" s="80"/>
      <c r="J64" s="81"/>
      <c r="K64" s="80"/>
      <c r="L64" s="80"/>
      <c r="M64" s="80"/>
      <c r="N64" s="80"/>
      <c r="O64" s="80"/>
      <c r="P64" s="85"/>
      <c r="Q64" s="85"/>
      <c r="R64" s="86" t="str">
        <f aca="false">IF(OR(P64="",F64="✖️ Anulado"),"",P64-N(Q64))</f>
        <v/>
      </c>
      <c r="S64" s="81"/>
      <c r="T64" s="87"/>
      <c r="U64" s="81"/>
    </row>
    <row r="65" customFormat="false" ht="21" hidden="false" customHeight="true" outlineLevel="0" collapsed="false">
      <c r="A65" s="71" t="n">
        <v>61</v>
      </c>
      <c r="B65" s="80"/>
      <c r="C65" s="81"/>
      <c r="D65" s="82"/>
      <c r="E65" s="81"/>
      <c r="F65" s="83" t="str">
        <f aca="false">IF(C65="","",IF(T65="Sí","✖️ Anulado",IF(O65&lt;&gt;"","✅ Entregado",IF(S65&lt;&gt;"","⚠️ Incidencia",IF(N65&lt;&gt;"","⏳ Esperando recogida",IF(OR(M65&lt;&gt;"",L65&lt;&gt;""),"🔔 Por avisar",IF(K65&lt;&gt;"","🛠️ En el taller",IF(I65&lt;&gt;"","📦 Esperando proveedor","🛒 Por pedir"))))))))</f>
        <v/>
      </c>
      <c r="G65" s="84" t="str">
        <f aca="true">IF(OR(B65="",F65="✅ Entregado",F65="✖️ Anulado"),"",TODAY()-B65)</f>
        <v/>
      </c>
      <c r="H65" s="81"/>
      <c r="I65" s="80"/>
      <c r="J65" s="81"/>
      <c r="K65" s="80"/>
      <c r="L65" s="80"/>
      <c r="M65" s="80"/>
      <c r="N65" s="80"/>
      <c r="O65" s="80"/>
      <c r="P65" s="85"/>
      <c r="Q65" s="85"/>
      <c r="R65" s="86" t="str">
        <f aca="false">IF(OR(P65="",F65="✖️ Anulado"),"",P65-N(Q65))</f>
        <v/>
      </c>
      <c r="S65" s="81"/>
      <c r="T65" s="87"/>
      <c r="U65" s="81"/>
    </row>
    <row r="66" customFormat="false" ht="21" hidden="false" customHeight="true" outlineLevel="0" collapsed="false">
      <c r="A66" s="71" t="n">
        <v>62</v>
      </c>
      <c r="B66" s="80"/>
      <c r="C66" s="81"/>
      <c r="D66" s="82"/>
      <c r="E66" s="81"/>
      <c r="F66" s="83" t="str">
        <f aca="false">IF(C66="","",IF(T66="Sí","✖️ Anulado",IF(O66&lt;&gt;"","✅ Entregado",IF(S66&lt;&gt;"","⚠️ Incidencia",IF(N66&lt;&gt;"","⏳ Esperando recogida",IF(OR(M66&lt;&gt;"",L66&lt;&gt;""),"🔔 Por avisar",IF(K66&lt;&gt;"","🛠️ En el taller",IF(I66&lt;&gt;"","📦 Esperando proveedor","🛒 Por pedir"))))))))</f>
        <v/>
      </c>
      <c r="G66" s="84" t="str">
        <f aca="true">IF(OR(B66="",F66="✅ Entregado",F66="✖️ Anulado"),"",TODAY()-B66)</f>
        <v/>
      </c>
      <c r="H66" s="81"/>
      <c r="I66" s="80"/>
      <c r="J66" s="81"/>
      <c r="K66" s="80"/>
      <c r="L66" s="80"/>
      <c r="M66" s="80"/>
      <c r="N66" s="80"/>
      <c r="O66" s="80"/>
      <c r="P66" s="85"/>
      <c r="Q66" s="85"/>
      <c r="R66" s="86" t="str">
        <f aca="false">IF(OR(P66="",F66="✖️ Anulado"),"",P66-N(Q66))</f>
        <v/>
      </c>
      <c r="S66" s="81"/>
      <c r="T66" s="87"/>
      <c r="U66" s="81"/>
    </row>
    <row r="67" customFormat="false" ht="21" hidden="false" customHeight="true" outlineLevel="0" collapsed="false">
      <c r="A67" s="71" t="n">
        <v>63</v>
      </c>
      <c r="B67" s="80"/>
      <c r="C67" s="81"/>
      <c r="D67" s="82"/>
      <c r="E67" s="81"/>
      <c r="F67" s="83" t="str">
        <f aca="false">IF(C67="","",IF(T67="Sí","✖️ Anulado",IF(O67&lt;&gt;"","✅ Entregado",IF(S67&lt;&gt;"","⚠️ Incidencia",IF(N67&lt;&gt;"","⏳ Esperando recogida",IF(OR(M67&lt;&gt;"",L67&lt;&gt;""),"🔔 Por avisar",IF(K67&lt;&gt;"","🛠️ En el taller",IF(I67&lt;&gt;"","📦 Esperando proveedor","🛒 Por pedir"))))))))</f>
        <v/>
      </c>
      <c r="G67" s="84" t="str">
        <f aca="true">IF(OR(B67="",F67="✅ Entregado",F67="✖️ Anulado"),"",TODAY()-B67)</f>
        <v/>
      </c>
      <c r="H67" s="81"/>
      <c r="I67" s="80"/>
      <c r="J67" s="81"/>
      <c r="K67" s="80"/>
      <c r="L67" s="80"/>
      <c r="M67" s="80"/>
      <c r="N67" s="80"/>
      <c r="O67" s="80"/>
      <c r="P67" s="85"/>
      <c r="Q67" s="85"/>
      <c r="R67" s="86" t="str">
        <f aca="false">IF(OR(P67="",F67="✖️ Anulado"),"",P67-N(Q67))</f>
        <v/>
      </c>
      <c r="S67" s="81"/>
      <c r="T67" s="87"/>
      <c r="U67" s="81"/>
    </row>
    <row r="68" customFormat="false" ht="21" hidden="false" customHeight="true" outlineLevel="0" collapsed="false">
      <c r="A68" s="71" t="n">
        <v>64</v>
      </c>
      <c r="B68" s="80"/>
      <c r="C68" s="81"/>
      <c r="D68" s="82"/>
      <c r="E68" s="81"/>
      <c r="F68" s="83" t="str">
        <f aca="false">IF(C68="","",IF(T68="Sí","✖️ Anulado",IF(O68&lt;&gt;"","✅ Entregado",IF(S68&lt;&gt;"","⚠️ Incidencia",IF(N68&lt;&gt;"","⏳ Esperando recogida",IF(OR(M68&lt;&gt;"",L68&lt;&gt;""),"🔔 Por avisar",IF(K68&lt;&gt;"","🛠️ En el taller",IF(I68&lt;&gt;"","📦 Esperando proveedor","🛒 Por pedir"))))))))</f>
        <v/>
      </c>
      <c r="G68" s="84" t="str">
        <f aca="true">IF(OR(B68="",F68="✅ Entregado",F68="✖️ Anulado"),"",TODAY()-B68)</f>
        <v/>
      </c>
      <c r="H68" s="81"/>
      <c r="I68" s="80"/>
      <c r="J68" s="81"/>
      <c r="K68" s="80"/>
      <c r="L68" s="80"/>
      <c r="M68" s="80"/>
      <c r="N68" s="80"/>
      <c r="O68" s="80"/>
      <c r="P68" s="85"/>
      <c r="Q68" s="85"/>
      <c r="R68" s="86" t="str">
        <f aca="false">IF(OR(P68="",F68="✖️ Anulado"),"",P68-N(Q68))</f>
        <v/>
      </c>
      <c r="S68" s="81"/>
      <c r="T68" s="87"/>
      <c r="U68" s="81"/>
    </row>
    <row r="69" customFormat="false" ht="21" hidden="false" customHeight="true" outlineLevel="0" collapsed="false">
      <c r="A69" s="71" t="n">
        <v>65</v>
      </c>
      <c r="B69" s="80"/>
      <c r="C69" s="81"/>
      <c r="D69" s="82"/>
      <c r="E69" s="81"/>
      <c r="F69" s="83" t="str">
        <f aca="false">IF(C69="","",IF(T69="Sí","✖️ Anulado",IF(O69&lt;&gt;"","✅ Entregado",IF(S69&lt;&gt;"","⚠️ Incidencia",IF(N69&lt;&gt;"","⏳ Esperando recogida",IF(OR(M69&lt;&gt;"",L69&lt;&gt;""),"🔔 Por avisar",IF(K69&lt;&gt;"","🛠️ En el taller",IF(I69&lt;&gt;"","📦 Esperando proveedor","🛒 Por pedir"))))))))</f>
        <v/>
      </c>
      <c r="G69" s="84" t="str">
        <f aca="true">IF(OR(B69="",F69="✅ Entregado",F69="✖️ Anulado"),"",TODAY()-B69)</f>
        <v/>
      </c>
      <c r="H69" s="81"/>
      <c r="I69" s="80"/>
      <c r="J69" s="81"/>
      <c r="K69" s="80"/>
      <c r="L69" s="80"/>
      <c r="M69" s="80"/>
      <c r="N69" s="80"/>
      <c r="O69" s="80"/>
      <c r="P69" s="85"/>
      <c r="Q69" s="85"/>
      <c r="R69" s="86" t="str">
        <f aca="false">IF(OR(P69="",F69="✖️ Anulado"),"",P69-N(Q69))</f>
        <v/>
      </c>
      <c r="S69" s="81"/>
      <c r="T69" s="87"/>
      <c r="U69" s="81"/>
    </row>
    <row r="70" customFormat="false" ht="21" hidden="false" customHeight="true" outlineLevel="0" collapsed="false">
      <c r="A70" s="71" t="n">
        <v>66</v>
      </c>
      <c r="B70" s="80"/>
      <c r="C70" s="81"/>
      <c r="D70" s="82"/>
      <c r="E70" s="81"/>
      <c r="F70" s="83" t="str">
        <f aca="false">IF(C70="","",IF(T70="Sí","✖️ Anulado",IF(O70&lt;&gt;"","✅ Entregado",IF(S70&lt;&gt;"","⚠️ Incidencia",IF(N70&lt;&gt;"","⏳ Esperando recogida",IF(OR(M70&lt;&gt;"",L70&lt;&gt;""),"🔔 Por avisar",IF(K70&lt;&gt;"","🛠️ En el taller",IF(I70&lt;&gt;"","📦 Esperando proveedor","🛒 Por pedir"))))))))</f>
        <v/>
      </c>
      <c r="G70" s="84" t="str">
        <f aca="true">IF(OR(B70="",F70="✅ Entregado",F70="✖️ Anulado"),"",TODAY()-B70)</f>
        <v/>
      </c>
      <c r="H70" s="81"/>
      <c r="I70" s="80"/>
      <c r="J70" s="81"/>
      <c r="K70" s="80"/>
      <c r="L70" s="80"/>
      <c r="M70" s="80"/>
      <c r="N70" s="80"/>
      <c r="O70" s="80"/>
      <c r="P70" s="85"/>
      <c r="Q70" s="85"/>
      <c r="R70" s="86" t="str">
        <f aca="false">IF(OR(P70="",F70="✖️ Anulado"),"",P70-N(Q70))</f>
        <v/>
      </c>
      <c r="S70" s="81"/>
      <c r="T70" s="87"/>
      <c r="U70" s="81"/>
    </row>
    <row r="71" customFormat="false" ht="21" hidden="false" customHeight="true" outlineLevel="0" collapsed="false">
      <c r="A71" s="71" t="n">
        <v>67</v>
      </c>
      <c r="B71" s="80"/>
      <c r="C71" s="81"/>
      <c r="D71" s="82"/>
      <c r="E71" s="81"/>
      <c r="F71" s="83" t="str">
        <f aca="false">IF(C71="","",IF(T71="Sí","✖️ Anulado",IF(O71&lt;&gt;"","✅ Entregado",IF(S71&lt;&gt;"","⚠️ Incidencia",IF(N71&lt;&gt;"","⏳ Esperando recogida",IF(OR(M71&lt;&gt;"",L71&lt;&gt;""),"🔔 Por avisar",IF(K71&lt;&gt;"","🛠️ En el taller",IF(I71&lt;&gt;"","📦 Esperando proveedor","🛒 Por pedir"))))))))</f>
        <v/>
      </c>
      <c r="G71" s="84" t="str">
        <f aca="true">IF(OR(B71="",F71="✅ Entregado",F71="✖️ Anulado"),"",TODAY()-B71)</f>
        <v/>
      </c>
      <c r="H71" s="81"/>
      <c r="I71" s="80"/>
      <c r="J71" s="81"/>
      <c r="K71" s="80"/>
      <c r="L71" s="80"/>
      <c r="M71" s="80"/>
      <c r="N71" s="80"/>
      <c r="O71" s="80"/>
      <c r="P71" s="85"/>
      <c r="Q71" s="85"/>
      <c r="R71" s="86" t="str">
        <f aca="false">IF(OR(P71="",F71="✖️ Anulado"),"",P71-N(Q71))</f>
        <v/>
      </c>
      <c r="S71" s="81"/>
      <c r="T71" s="87"/>
      <c r="U71" s="81"/>
    </row>
    <row r="72" customFormat="false" ht="21" hidden="false" customHeight="true" outlineLevel="0" collapsed="false">
      <c r="A72" s="71" t="n">
        <v>68</v>
      </c>
      <c r="B72" s="80"/>
      <c r="C72" s="81"/>
      <c r="D72" s="82"/>
      <c r="E72" s="81"/>
      <c r="F72" s="83" t="str">
        <f aca="false">IF(C72="","",IF(T72="Sí","✖️ Anulado",IF(O72&lt;&gt;"","✅ Entregado",IF(S72&lt;&gt;"","⚠️ Incidencia",IF(N72&lt;&gt;"","⏳ Esperando recogida",IF(OR(M72&lt;&gt;"",L72&lt;&gt;""),"🔔 Por avisar",IF(K72&lt;&gt;"","🛠️ En el taller",IF(I72&lt;&gt;"","📦 Esperando proveedor","🛒 Por pedir"))))))))</f>
        <v/>
      </c>
      <c r="G72" s="84" t="str">
        <f aca="true">IF(OR(B72="",F72="✅ Entregado",F72="✖️ Anulado"),"",TODAY()-B72)</f>
        <v/>
      </c>
      <c r="H72" s="81"/>
      <c r="I72" s="80"/>
      <c r="J72" s="81"/>
      <c r="K72" s="80"/>
      <c r="L72" s="80"/>
      <c r="M72" s="80"/>
      <c r="N72" s="80"/>
      <c r="O72" s="80"/>
      <c r="P72" s="85"/>
      <c r="Q72" s="85"/>
      <c r="R72" s="86" t="str">
        <f aca="false">IF(OR(P72="",F72="✖️ Anulado"),"",P72-N(Q72))</f>
        <v/>
      </c>
      <c r="S72" s="81"/>
      <c r="T72" s="87"/>
      <c r="U72" s="81"/>
    </row>
    <row r="73" customFormat="false" ht="21" hidden="false" customHeight="true" outlineLevel="0" collapsed="false">
      <c r="A73" s="71" t="n">
        <v>69</v>
      </c>
      <c r="B73" s="80"/>
      <c r="C73" s="81"/>
      <c r="D73" s="82"/>
      <c r="E73" s="81"/>
      <c r="F73" s="83" t="str">
        <f aca="false">IF(C73="","",IF(T73="Sí","✖️ Anulado",IF(O73&lt;&gt;"","✅ Entregado",IF(S73&lt;&gt;"","⚠️ Incidencia",IF(N73&lt;&gt;"","⏳ Esperando recogida",IF(OR(M73&lt;&gt;"",L73&lt;&gt;""),"🔔 Por avisar",IF(K73&lt;&gt;"","🛠️ En el taller",IF(I73&lt;&gt;"","📦 Esperando proveedor","🛒 Por pedir"))))))))</f>
        <v/>
      </c>
      <c r="G73" s="84" t="str">
        <f aca="true">IF(OR(B73="",F73="✅ Entregado",F73="✖️ Anulado"),"",TODAY()-B73)</f>
        <v/>
      </c>
      <c r="H73" s="81"/>
      <c r="I73" s="80"/>
      <c r="J73" s="81"/>
      <c r="K73" s="80"/>
      <c r="L73" s="80"/>
      <c r="M73" s="80"/>
      <c r="N73" s="80"/>
      <c r="O73" s="80"/>
      <c r="P73" s="85"/>
      <c r="Q73" s="85"/>
      <c r="R73" s="86" t="str">
        <f aca="false">IF(OR(P73="",F73="✖️ Anulado"),"",P73-N(Q73))</f>
        <v/>
      </c>
      <c r="S73" s="81"/>
      <c r="T73" s="87"/>
      <c r="U73" s="81"/>
    </row>
    <row r="74" customFormat="false" ht="21" hidden="false" customHeight="true" outlineLevel="0" collapsed="false">
      <c r="A74" s="71" t="n">
        <v>70</v>
      </c>
      <c r="B74" s="80"/>
      <c r="C74" s="81"/>
      <c r="D74" s="82"/>
      <c r="E74" s="81"/>
      <c r="F74" s="83" t="str">
        <f aca="false">IF(C74="","",IF(T74="Sí","✖️ Anulado",IF(O74&lt;&gt;"","✅ Entregado",IF(S74&lt;&gt;"","⚠️ Incidencia",IF(N74&lt;&gt;"","⏳ Esperando recogida",IF(OR(M74&lt;&gt;"",L74&lt;&gt;""),"🔔 Por avisar",IF(K74&lt;&gt;"","🛠️ En el taller",IF(I74&lt;&gt;"","📦 Esperando proveedor","🛒 Por pedir"))))))))</f>
        <v/>
      </c>
      <c r="G74" s="84" t="str">
        <f aca="true">IF(OR(B74="",F74="✅ Entregado",F74="✖️ Anulado"),"",TODAY()-B74)</f>
        <v/>
      </c>
      <c r="H74" s="81"/>
      <c r="I74" s="80"/>
      <c r="J74" s="81"/>
      <c r="K74" s="80"/>
      <c r="L74" s="80"/>
      <c r="M74" s="80"/>
      <c r="N74" s="80"/>
      <c r="O74" s="80"/>
      <c r="P74" s="85"/>
      <c r="Q74" s="85"/>
      <c r="R74" s="86" t="str">
        <f aca="false">IF(OR(P74="",F74="✖️ Anulado"),"",P74-N(Q74))</f>
        <v/>
      </c>
      <c r="S74" s="81"/>
      <c r="T74" s="87"/>
      <c r="U74" s="81"/>
    </row>
    <row r="75" customFormat="false" ht="21" hidden="false" customHeight="true" outlineLevel="0" collapsed="false">
      <c r="A75" s="71" t="n">
        <v>71</v>
      </c>
      <c r="B75" s="80"/>
      <c r="C75" s="81"/>
      <c r="D75" s="82"/>
      <c r="E75" s="81"/>
      <c r="F75" s="83" t="str">
        <f aca="false">IF(C75="","",IF(T75="Sí","✖️ Anulado",IF(O75&lt;&gt;"","✅ Entregado",IF(S75&lt;&gt;"","⚠️ Incidencia",IF(N75&lt;&gt;"","⏳ Esperando recogida",IF(OR(M75&lt;&gt;"",L75&lt;&gt;""),"🔔 Por avisar",IF(K75&lt;&gt;"","🛠️ En el taller",IF(I75&lt;&gt;"","📦 Esperando proveedor","🛒 Por pedir"))))))))</f>
        <v/>
      </c>
      <c r="G75" s="84" t="str">
        <f aca="true">IF(OR(B75="",F75="✅ Entregado",F75="✖️ Anulado"),"",TODAY()-B75)</f>
        <v/>
      </c>
      <c r="H75" s="81"/>
      <c r="I75" s="80"/>
      <c r="J75" s="81"/>
      <c r="K75" s="80"/>
      <c r="L75" s="80"/>
      <c r="M75" s="80"/>
      <c r="N75" s="80"/>
      <c r="O75" s="80"/>
      <c r="P75" s="85"/>
      <c r="Q75" s="85"/>
      <c r="R75" s="86" t="str">
        <f aca="false">IF(OR(P75="",F75="✖️ Anulado"),"",P75-N(Q75))</f>
        <v/>
      </c>
      <c r="S75" s="81"/>
      <c r="T75" s="87"/>
      <c r="U75" s="81"/>
    </row>
    <row r="76" customFormat="false" ht="21" hidden="false" customHeight="true" outlineLevel="0" collapsed="false">
      <c r="A76" s="71" t="n">
        <v>72</v>
      </c>
      <c r="B76" s="80"/>
      <c r="C76" s="81"/>
      <c r="D76" s="82"/>
      <c r="E76" s="81"/>
      <c r="F76" s="83" t="str">
        <f aca="false">IF(C76="","",IF(T76="Sí","✖️ Anulado",IF(O76&lt;&gt;"","✅ Entregado",IF(S76&lt;&gt;"","⚠️ Incidencia",IF(N76&lt;&gt;"","⏳ Esperando recogida",IF(OR(M76&lt;&gt;"",L76&lt;&gt;""),"🔔 Por avisar",IF(K76&lt;&gt;"","🛠️ En el taller",IF(I76&lt;&gt;"","📦 Esperando proveedor","🛒 Por pedir"))))))))</f>
        <v/>
      </c>
      <c r="G76" s="84" t="str">
        <f aca="true">IF(OR(B76="",F76="✅ Entregado",F76="✖️ Anulado"),"",TODAY()-B76)</f>
        <v/>
      </c>
      <c r="H76" s="81"/>
      <c r="I76" s="80"/>
      <c r="J76" s="81"/>
      <c r="K76" s="80"/>
      <c r="L76" s="80"/>
      <c r="M76" s="80"/>
      <c r="N76" s="80"/>
      <c r="O76" s="80"/>
      <c r="P76" s="85"/>
      <c r="Q76" s="85"/>
      <c r="R76" s="86" t="str">
        <f aca="false">IF(OR(P76="",F76="✖️ Anulado"),"",P76-N(Q76))</f>
        <v/>
      </c>
      <c r="S76" s="81"/>
      <c r="T76" s="87"/>
      <c r="U76" s="81"/>
    </row>
    <row r="77" customFormat="false" ht="21" hidden="false" customHeight="true" outlineLevel="0" collapsed="false">
      <c r="A77" s="71" t="n">
        <v>73</v>
      </c>
      <c r="B77" s="80"/>
      <c r="C77" s="81"/>
      <c r="D77" s="82"/>
      <c r="E77" s="81"/>
      <c r="F77" s="83" t="str">
        <f aca="false">IF(C77="","",IF(T77="Sí","✖️ Anulado",IF(O77&lt;&gt;"","✅ Entregado",IF(S77&lt;&gt;"","⚠️ Incidencia",IF(N77&lt;&gt;"","⏳ Esperando recogida",IF(OR(M77&lt;&gt;"",L77&lt;&gt;""),"🔔 Por avisar",IF(K77&lt;&gt;"","🛠️ En el taller",IF(I77&lt;&gt;"","📦 Esperando proveedor","🛒 Por pedir"))))))))</f>
        <v/>
      </c>
      <c r="G77" s="84" t="str">
        <f aca="true">IF(OR(B77="",F77="✅ Entregado",F77="✖️ Anulado"),"",TODAY()-B77)</f>
        <v/>
      </c>
      <c r="H77" s="81"/>
      <c r="I77" s="80"/>
      <c r="J77" s="81"/>
      <c r="K77" s="80"/>
      <c r="L77" s="80"/>
      <c r="M77" s="80"/>
      <c r="N77" s="80"/>
      <c r="O77" s="80"/>
      <c r="P77" s="85"/>
      <c r="Q77" s="85"/>
      <c r="R77" s="86" t="str">
        <f aca="false">IF(OR(P77="",F77="✖️ Anulado"),"",P77-N(Q77))</f>
        <v/>
      </c>
      <c r="S77" s="81"/>
      <c r="T77" s="87"/>
      <c r="U77" s="81"/>
    </row>
    <row r="78" customFormat="false" ht="21" hidden="false" customHeight="true" outlineLevel="0" collapsed="false">
      <c r="A78" s="71" t="n">
        <v>74</v>
      </c>
      <c r="B78" s="80"/>
      <c r="C78" s="81"/>
      <c r="D78" s="82"/>
      <c r="E78" s="81"/>
      <c r="F78" s="83" t="str">
        <f aca="false">IF(C78="","",IF(T78="Sí","✖️ Anulado",IF(O78&lt;&gt;"","✅ Entregado",IF(S78&lt;&gt;"","⚠️ Incidencia",IF(N78&lt;&gt;"","⏳ Esperando recogida",IF(OR(M78&lt;&gt;"",L78&lt;&gt;""),"🔔 Por avisar",IF(K78&lt;&gt;"","🛠️ En el taller",IF(I78&lt;&gt;"","📦 Esperando proveedor","🛒 Por pedir"))))))))</f>
        <v/>
      </c>
      <c r="G78" s="84" t="str">
        <f aca="true">IF(OR(B78="",F78="✅ Entregado",F78="✖️ Anulado"),"",TODAY()-B78)</f>
        <v/>
      </c>
      <c r="H78" s="81"/>
      <c r="I78" s="80"/>
      <c r="J78" s="81"/>
      <c r="K78" s="80"/>
      <c r="L78" s="80"/>
      <c r="M78" s="80"/>
      <c r="N78" s="80"/>
      <c r="O78" s="80"/>
      <c r="P78" s="85"/>
      <c r="Q78" s="85"/>
      <c r="R78" s="86" t="str">
        <f aca="false">IF(OR(P78="",F78="✖️ Anulado"),"",P78-N(Q78))</f>
        <v/>
      </c>
      <c r="S78" s="81"/>
      <c r="T78" s="87"/>
      <c r="U78" s="81"/>
    </row>
    <row r="79" customFormat="false" ht="21" hidden="false" customHeight="true" outlineLevel="0" collapsed="false">
      <c r="A79" s="71" t="n">
        <v>75</v>
      </c>
      <c r="B79" s="80"/>
      <c r="C79" s="81"/>
      <c r="D79" s="82"/>
      <c r="E79" s="81"/>
      <c r="F79" s="83" t="str">
        <f aca="false">IF(C79="","",IF(T79="Sí","✖️ Anulado",IF(O79&lt;&gt;"","✅ Entregado",IF(S79&lt;&gt;"","⚠️ Incidencia",IF(N79&lt;&gt;"","⏳ Esperando recogida",IF(OR(M79&lt;&gt;"",L79&lt;&gt;""),"🔔 Por avisar",IF(K79&lt;&gt;"","🛠️ En el taller",IF(I79&lt;&gt;"","📦 Esperando proveedor","🛒 Por pedir"))))))))</f>
        <v/>
      </c>
      <c r="G79" s="84" t="str">
        <f aca="true">IF(OR(B79="",F79="✅ Entregado",F79="✖️ Anulado"),"",TODAY()-B79)</f>
        <v/>
      </c>
      <c r="H79" s="81"/>
      <c r="I79" s="80"/>
      <c r="J79" s="81"/>
      <c r="K79" s="80"/>
      <c r="L79" s="80"/>
      <c r="M79" s="80"/>
      <c r="N79" s="80"/>
      <c r="O79" s="80"/>
      <c r="P79" s="85"/>
      <c r="Q79" s="85"/>
      <c r="R79" s="86" t="str">
        <f aca="false">IF(OR(P79="",F79="✖️ Anulado"),"",P79-N(Q79))</f>
        <v/>
      </c>
      <c r="S79" s="81"/>
      <c r="T79" s="87"/>
      <c r="U79" s="81"/>
    </row>
    <row r="80" customFormat="false" ht="21" hidden="false" customHeight="true" outlineLevel="0" collapsed="false">
      <c r="A80" s="71" t="n">
        <v>76</v>
      </c>
      <c r="B80" s="80"/>
      <c r="C80" s="81"/>
      <c r="D80" s="82"/>
      <c r="E80" s="81"/>
      <c r="F80" s="83" t="str">
        <f aca="false">IF(C80="","",IF(T80="Sí","✖️ Anulado",IF(O80&lt;&gt;"","✅ Entregado",IF(S80&lt;&gt;"","⚠️ Incidencia",IF(N80&lt;&gt;"","⏳ Esperando recogida",IF(OR(M80&lt;&gt;"",L80&lt;&gt;""),"🔔 Por avisar",IF(K80&lt;&gt;"","🛠️ En el taller",IF(I80&lt;&gt;"","📦 Esperando proveedor","🛒 Por pedir"))))))))</f>
        <v/>
      </c>
      <c r="G80" s="84" t="str">
        <f aca="true">IF(OR(B80="",F80="✅ Entregado",F80="✖️ Anulado"),"",TODAY()-B80)</f>
        <v/>
      </c>
      <c r="H80" s="81"/>
      <c r="I80" s="80"/>
      <c r="J80" s="81"/>
      <c r="K80" s="80"/>
      <c r="L80" s="80"/>
      <c r="M80" s="80"/>
      <c r="N80" s="80"/>
      <c r="O80" s="80"/>
      <c r="P80" s="85"/>
      <c r="Q80" s="85"/>
      <c r="R80" s="86" t="str">
        <f aca="false">IF(OR(P80="",F80="✖️ Anulado"),"",P80-N(Q80))</f>
        <v/>
      </c>
      <c r="S80" s="81"/>
      <c r="T80" s="87"/>
      <c r="U80" s="81"/>
    </row>
    <row r="81" customFormat="false" ht="21" hidden="false" customHeight="true" outlineLevel="0" collapsed="false">
      <c r="A81" s="71" t="n">
        <v>77</v>
      </c>
      <c r="B81" s="80"/>
      <c r="C81" s="81"/>
      <c r="D81" s="82"/>
      <c r="E81" s="81"/>
      <c r="F81" s="83" t="str">
        <f aca="false">IF(C81="","",IF(T81="Sí","✖️ Anulado",IF(O81&lt;&gt;"","✅ Entregado",IF(S81&lt;&gt;"","⚠️ Incidencia",IF(N81&lt;&gt;"","⏳ Esperando recogida",IF(OR(M81&lt;&gt;"",L81&lt;&gt;""),"🔔 Por avisar",IF(K81&lt;&gt;"","🛠️ En el taller",IF(I81&lt;&gt;"","📦 Esperando proveedor","🛒 Por pedir"))))))))</f>
        <v/>
      </c>
      <c r="G81" s="84" t="str">
        <f aca="true">IF(OR(B81="",F81="✅ Entregado",F81="✖️ Anulado"),"",TODAY()-B81)</f>
        <v/>
      </c>
      <c r="H81" s="81"/>
      <c r="I81" s="80"/>
      <c r="J81" s="81"/>
      <c r="K81" s="80"/>
      <c r="L81" s="80"/>
      <c r="M81" s="80"/>
      <c r="N81" s="80"/>
      <c r="O81" s="80"/>
      <c r="P81" s="85"/>
      <c r="Q81" s="85"/>
      <c r="R81" s="86" t="str">
        <f aca="false">IF(OR(P81="",F81="✖️ Anulado"),"",P81-N(Q81))</f>
        <v/>
      </c>
      <c r="S81" s="81"/>
      <c r="T81" s="87"/>
      <c r="U81" s="81"/>
    </row>
    <row r="82" customFormat="false" ht="21" hidden="false" customHeight="true" outlineLevel="0" collapsed="false">
      <c r="A82" s="71" t="n">
        <v>78</v>
      </c>
      <c r="B82" s="80"/>
      <c r="C82" s="81"/>
      <c r="D82" s="82"/>
      <c r="E82" s="81"/>
      <c r="F82" s="83" t="str">
        <f aca="false">IF(C82="","",IF(T82="Sí","✖️ Anulado",IF(O82&lt;&gt;"","✅ Entregado",IF(S82&lt;&gt;"","⚠️ Incidencia",IF(N82&lt;&gt;"","⏳ Esperando recogida",IF(OR(M82&lt;&gt;"",L82&lt;&gt;""),"🔔 Por avisar",IF(K82&lt;&gt;"","🛠️ En el taller",IF(I82&lt;&gt;"","📦 Esperando proveedor","🛒 Por pedir"))))))))</f>
        <v/>
      </c>
      <c r="G82" s="84" t="str">
        <f aca="true">IF(OR(B82="",F82="✅ Entregado",F82="✖️ Anulado"),"",TODAY()-B82)</f>
        <v/>
      </c>
      <c r="H82" s="81"/>
      <c r="I82" s="80"/>
      <c r="J82" s="81"/>
      <c r="K82" s="80"/>
      <c r="L82" s="80"/>
      <c r="M82" s="80"/>
      <c r="N82" s="80"/>
      <c r="O82" s="80"/>
      <c r="P82" s="85"/>
      <c r="Q82" s="85"/>
      <c r="R82" s="86" t="str">
        <f aca="false">IF(OR(P82="",F82="✖️ Anulado"),"",P82-N(Q82))</f>
        <v/>
      </c>
      <c r="S82" s="81"/>
      <c r="T82" s="87"/>
      <c r="U82" s="81"/>
    </row>
    <row r="83" customFormat="false" ht="21" hidden="false" customHeight="true" outlineLevel="0" collapsed="false">
      <c r="A83" s="71" t="n">
        <v>79</v>
      </c>
      <c r="B83" s="80"/>
      <c r="C83" s="81"/>
      <c r="D83" s="82"/>
      <c r="E83" s="81"/>
      <c r="F83" s="83" t="str">
        <f aca="false">IF(C83="","",IF(T83="Sí","✖️ Anulado",IF(O83&lt;&gt;"","✅ Entregado",IF(S83&lt;&gt;"","⚠️ Incidencia",IF(N83&lt;&gt;"","⏳ Esperando recogida",IF(OR(M83&lt;&gt;"",L83&lt;&gt;""),"🔔 Por avisar",IF(K83&lt;&gt;"","🛠️ En el taller",IF(I83&lt;&gt;"","📦 Esperando proveedor","🛒 Por pedir"))))))))</f>
        <v/>
      </c>
      <c r="G83" s="84" t="str">
        <f aca="true">IF(OR(B83="",F83="✅ Entregado",F83="✖️ Anulado"),"",TODAY()-B83)</f>
        <v/>
      </c>
      <c r="H83" s="81"/>
      <c r="I83" s="80"/>
      <c r="J83" s="81"/>
      <c r="K83" s="80"/>
      <c r="L83" s="80"/>
      <c r="M83" s="80"/>
      <c r="N83" s="80"/>
      <c r="O83" s="80"/>
      <c r="P83" s="85"/>
      <c r="Q83" s="85"/>
      <c r="R83" s="86" t="str">
        <f aca="false">IF(OR(P83="",F83="✖️ Anulado"),"",P83-N(Q83))</f>
        <v/>
      </c>
      <c r="S83" s="81"/>
      <c r="T83" s="87"/>
      <c r="U83" s="81"/>
    </row>
    <row r="84" customFormat="false" ht="21" hidden="false" customHeight="true" outlineLevel="0" collapsed="false">
      <c r="A84" s="71" t="n">
        <v>80</v>
      </c>
      <c r="B84" s="80"/>
      <c r="C84" s="81"/>
      <c r="D84" s="82"/>
      <c r="E84" s="81"/>
      <c r="F84" s="83" t="str">
        <f aca="false">IF(C84="","",IF(T84="Sí","✖️ Anulado",IF(O84&lt;&gt;"","✅ Entregado",IF(S84&lt;&gt;"","⚠️ Incidencia",IF(N84&lt;&gt;"","⏳ Esperando recogida",IF(OR(M84&lt;&gt;"",L84&lt;&gt;""),"🔔 Por avisar",IF(K84&lt;&gt;"","🛠️ En el taller",IF(I84&lt;&gt;"","📦 Esperando proveedor","🛒 Por pedir"))))))))</f>
        <v/>
      </c>
      <c r="G84" s="84" t="str">
        <f aca="true">IF(OR(B84="",F84="✅ Entregado",F84="✖️ Anulado"),"",TODAY()-B84)</f>
        <v/>
      </c>
      <c r="H84" s="81"/>
      <c r="I84" s="80"/>
      <c r="J84" s="81"/>
      <c r="K84" s="80"/>
      <c r="L84" s="80"/>
      <c r="M84" s="80"/>
      <c r="N84" s="80"/>
      <c r="O84" s="80"/>
      <c r="P84" s="85"/>
      <c r="Q84" s="85"/>
      <c r="R84" s="86" t="str">
        <f aca="false">IF(OR(P84="",F84="✖️ Anulado"),"",P84-N(Q84))</f>
        <v/>
      </c>
      <c r="S84" s="81"/>
      <c r="T84" s="87"/>
      <c r="U84" s="81"/>
    </row>
    <row r="85" customFormat="false" ht="21" hidden="false" customHeight="true" outlineLevel="0" collapsed="false">
      <c r="A85" s="71" t="n">
        <v>81</v>
      </c>
      <c r="B85" s="80"/>
      <c r="C85" s="81"/>
      <c r="D85" s="82"/>
      <c r="E85" s="81"/>
      <c r="F85" s="83" t="str">
        <f aca="false">IF(C85="","",IF(T85="Sí","✖️ Anulado",IF(O85&lt;&gt;"","✅ Entregado",IF(S85&lt;&gt;"","⚠️ Incidencia",IF(N85&lt;&gt;"","⏳ Esperando recogida",IF(OR(M85&lt;&gt;"",L85&lt;&gt;""),"🔔 Por avisar",IF(K85&lt;&gt;"","🛠️ En el taller",IF(I85&lt;&gt;"","📦 Esperando proveedor","🛒 Por pedir"))))))))</f>
        <v/>
      </c>
      <c r="G85" s="84" t="str">
        <f aca="true">IF(OR(B85="",F85="✅ Entregado",F85="✖️ Anulado"),"",TODAY()-B85)</f>
        <v/>
      </c>
      <c r="H85" s="81"/>
      <c r="I85" s="80"/>
      <c r="J85" s="81"/>
      <c r="K85" s="80"/>
      <c r="L85" s="80"/>
      <c r="M85" s="80"/>
      <c r="N85" s="80"/>
      <c r="O85" s="80"/>
      <c r="P85" s="85"/>
      <c r="Q85" s="85"/>
      <c r="R85" s="86" t="str">
        <f aca="false">IF(OR(P85="",F85="✖️ Anulado"),"",P85-N(Q85))</f>
        <v/>
      </c>
      <c r="S85" s="81"/>
      <c r="T85" s="87"/>
      <c r="U85" s="81"/>
    </row>
    <row r="86" customFormat="false" ht="21" hidden="false" customHeight="true" outlineLevel="0" collapsed="false">
      <c r="A86" s="71" t="n">
        <v>82</v>
      </c>
      <c r="B86" s="80"/>
      <c r="C86" s="81"/>
      <c r="D86" s="82"/>
      <c r="E86" s="81"/>
      <c r="F86" s="83" t="str">
        <f aca="false">IF(C86="","",IF(T86="Sí","✖️ Anulado",IF(O86&lt;&gt;"","✅ Entregado",IF(S86&lt;&gt;"","⚠️ Incidencia",IF(N86&lt;&gt;"","⏳ Esperando recogida",IF(OR(M86&lt;&gt;"",L86&lt;&gt;""),"🔔 Por avisar",IF(K86&lt;&gt;"","🛠️ En el taller",IF(I86&lt;&gt;"","📦 Esperando proveedor","🛒 Por pedir"))))))))</f>
        <v/>
      </c>
      <c r="G86" s="84" t="str">
        <f aca="true">IF(OR(B86="",F86="✅ Entregado",F86="✖️ Anulado"),"",TODAY()-B86)</f>
        <v/>
      </c>
      <c r="H86" s="81"/>
      <c r="I86" s="80"/>
      <c r="J86" s="81"/>
      <c r="K86" s="80"/>
      <c r="L86" s="80"/>
      <c r="M86" s="80"/>
      <c r="N86" s="80"/>
      <c r="O86" s="80"/>
      <c r="P86" s="85"/>
      <c r="Q86" s="85"/>
      <c r="R86" s="86" t="str">
        <f aca="false">IF(OR(P86="",F86="✖️ Anulado"),"",P86-N(Q86))</f>
        <v/>
      </c>
      <c r="S86" s="81"/>
      <c r="T86" s="87"/>
      <c r="U86" s="81"/>
    </row>
    <row r="87" customFormat="false" ht="21" hidden="false" customHeight="true" outlineLevel="0" collapsed="false">
      <c r="A87" s="71" t="n">
        <v>83</v>
      </c>
      <c r="B87" s="80"/>
      <c r="C87" s="81"/>
      <c r="D87" s="82"/>
      <c r="E87" s="81"/>
      <c r="F87" s="83" t="str">
        <f aca="false">IF(C87="","",IF(T87="Sí","✖️ Anulado",IF(O87&lt;&gt;"","✅ Entregado",IF(S87&lt;&gt;"","⚠️ Incidencia",IF(N87&lt;&gt;"","⏳ Esperando recogida",IF(OR(M87&lt;&gt;"",L87&lt;&gt;""),"🔔 Por avisar",IF(K87&lt;&gt;"","🛠️ En el taller",IF(I87&lt;&gt;"","📦 Esperando proveedor","🛒 Por pedir"))))))))</f>
        <v/>
      </c>
      <c r="G87" s="84" t="str">
        <f aca="true">IF(OR(B87="",F87="✅ Entregado",F87="✖️ Anulado"),"",TODAY()-B87)</f>
        <v/>
      </c>
      <c r="H87" s="81"/>
      <c r="I87" s="80"/>
      <c r="J87" s="81"/>
      <c r="K87" s="80"/>
      <c r="L87" s="80"/>
      <c r="M87" s="80"/>
      <c r="N87" s="80"/>
      <c r="O87" s="80"/>
      <c r="P87" s="85"/>
      <c r="Q87" s="85"/>
      <c r="R87" s="86" t="str">
        <f aca="false">IF(OR(P87="",F87="✖️ Anulado"),"",P87-N(Q87))</f>
        <v/>
      </c>
      <c r="S87" s="81"/>
      <c r="T87" s="87"/>
      <c r="U87" s="81"/>
    </row>
    <row r="88" customFormat="false" ht="21" hidden="false" customHeight="true" outlineLevel="0" collapsed="false">
      <c r="A88" s="71" t="n">
        <v>84</v>
      </c>
      <c r="B88" s="80"/>
      <c r="C88" s="81"/>
      <c r="D88" s="82"/>
      <c r="E88" s="81"/>
      <c r="F88" s="83" t="str">
        <f aca="false">IF(C88="","",IF(T88="Sí","✖️ Anulado",IF(O88&lt;&gt;"","✅ Entregado",IF(S88&lt;&gt;"","⚠️ Incidencia",IF(N88&lt;&gt;"","⏳ Esperando recogida",IF(OR(M88&lt;&gt;"",L88&lt;&gt;""),"🔔 Por avisar",IF(K88&lt;&gt;"","🛠️ En el taller",IF(I88&lt;&gt;"","📦 Esperando proveedor","🛒 Por pedir"))))))))</f>
        <v/>
      </c>
      <c r="G88" s="84" t="str">
        <f aca="true">IF(OR(B88="",F88="✅ Entregado",F88="✖️ Anulado"),"",TODAY()-B88)</f>
        <v/>
      </c>
      <c r="H88" s="81"/>
      <c r="I88" s="80"/>
      <c r="J88" s="81"/>
      <c r="K88" s="80"/>
      <c r="L88" s="80"/>
      <c r="M88" s="80"/>
      <c r="N88" s="80"/>
      <c r="O88" s="80"/>
      <c r="P88" s="85"/>
      <c r="Q88" s="85"/>
      <c r="R88" s="86" t="str">
        <f aca="false">IF(OR(P88="",F88="✖️ Anulado"),"",P88-N(Q88))</f>
        <v/>
      </c>
      <c r="S88" s="81"/>
      <c r="T88" s="87"/>
      <c r="U88" s="81"/>
    </row>
    <row r="89" customFormat="false" ht="21" hidden="false" customHeight="true" outlineLevel="0" collapsed="false">
      <c r="A89" s="71" t="n">
        <v>85</v>
      </c>
      <c r="B89" s="80"/>
      <c r="C89" s="81"/>
      <c r="D89" s="82"/>
      <c r="E89" s="81"/>
      <c r="F89" s="83" t="str">
        <f aca="false">IF(C89="","",IF(T89="Sí","✖️ Anulado",IF(O89&lt;&gt;"","✅ Entregado",IF(S89&lt;&gt;"","⚠️ Incidencia",IF(N89&lt;&gt;"","⏳ Esperando recogida",IF(OR(M89&lt;&gt;"",L89&lt;&gt;""),"🔔 Por avisar",IF(K89&lt;&gt;"","🛠️ En el taller",IF(I89&lt;&gt;"","📦 Esperando proveedor","🛒 Por pedir"))))))))</f>
        <v/>
      </c>
      <c r="G89" s="84" t="str">
        <f aca="true">IF(OR(B89="",F89="✅ Entregado",F89="✖️ Anulado"),"",TODAY()-B89)</f>
        <v/>
      </c>
      <c r="H89" s="81"/>
      <c r="I89" s="80"/>
      <c r="J89" s="81"/>
      <c r="K89" s="80"/>
      <c r="L89" s="80"/>
      <c r="M89" s="80"/>
      <c r="N89" s="80"/>
      <c r="O89" s="80"/>
      <c r="P89" s="85"/>
      <c r="Q89" s="85"/>
      <c r="R89" s="86" t="str">
        <f aca="false">IF(OR(P89="",F89="✖️ Anulado"),"",P89-N(Q89))</f>
        <v/>
      </c>
      <c r="S89" s="81"/>
      <c r="T89" s="87"/>
      <c r="U89" s="81"/>
    </row>
    <row r="90" customFormat="false" ht="21" hidden="false" customHeight="true" outlineLevel="0" collapsed="false">
      <c r="A90" s="71" t="n">
        <v>86</v>
      </c>
      <c r="B90" s="80"/>
      <c r="C90" s="81"/>
      <c r="D90" s="82"/>
      <c r="E90" s="81"/>
      <c r="F90" s="83" t="str">
        <f aca="false">IF(C90="","",IF(T90="Sí","✖️ Anulado",IF(O90&lt;&gt;"","✅ Entregado",IF(S90&lt;&gt;"","⚠️ Incidencia",IF(N90&lt;&gt;"","⏳ Esperando recogida",IF(OR(M90&lt;&gt;"",L90&lt;&gt;""),"🔔 Por avisar",IF(K90&lt;&gt;"","🛠️ En el taller",IF(I90&lt;&gt;"","📦 Esperando proveedor","🛒 Por pedir"))))))))</f>
        <v/>
      </c>
      <c r="G90" s="84" t="str">
        <f aca="true">IF(OR(B90="",F90="✅ Entregado",F90="✖️ Anulado"),"",TODAY()-B90)</f>
        <v/>
      </c>
      <c r="H90" s="81"/>
      <c r="I90" s="80"/>
      <c r="J90" s="81"/>
      <c r="K90" s="80"/>
      <c r="L90" s="80"/>
      <c r="M90" s="80"/>
      <c r="N90" s="80"/>
      <c r="O90" s="80"/>
      <c r="P90" s="85"/>
      <c r="Q90" s="85"/>
      <c r="R90" s="86" t="str">
        <f aca="false">IF(OR(P90="",F90="✖️ Anulado"),"",P90-N(Q90))</f>
        <v/>
      </c>
      <c r="S90" s="81"/>
      <c r="T90" s="87"/>
      <c r="U90" s="81"/>
    </row>
    <row r="91" customFormat="false" ht="21" hidden="false" customHeight="true" outlineLevel="0" collapsed="false">
      <c r="A91" s="71" t="n">
        <v>87</v>
      </c>
      <c r="B91" s="80"/>
      <c r="C91" s="81"/>
      <c r="D91" s="82"/>
      <c r="E91" s="81"/>
      <c r="F91" s="83" t="str">
        <f aca="false">IF(C91="","",IF(T91="Sí","✖️ Anulado",IF(O91&lt;&gt;"","✅ Entregado",IF(S91&lt;&gt;"","⚠️ Incidencia",IF(N91&lt;&gt;"","⏳ Esperando recogida",IF(OR(M91&lt;&gt;"",L91&lt;&gt;""),"🔔 Por avisar",IF(K91&lt;&gt;"","🛠️ En el taller",IF(I91&lt;&gt;"","📦 Esperando proveedor","🛒 Por pedir"))))))))</f>
        <v/>
      </c>
      <c r="G91" s="84" t="str">
        <f aca="true">IF(OR(B91="",F91="✅ Entregado",F91="✖️ Anulado"),"",TODAY()-B91)</f>
        <v/>
      </c>
      <c r="H91" s="81"/>
      <c r="I91" s="80"/>
      <c r="J91" s="81"/>
      <c r="K91" s="80"/>
      <c r="L91" s="80"/>
      <c r="M91" s="80"/>
      <c r="N91" s="80"/>
      <c r="O91" s="80"/>
      <c r="P91" s="85"/>
      <c r="Q91" s="85"/>
      <c r="R91" s="86" t="str">
        <f aca="false">IF(OR(P91="",F91="✖️ Anulado"),"",P91-N(Q91))</f>
        <v/>
      </c>
      <c r="S91" s="81"/>
      <c r="T91" s="87"/>
      <c r="U91" s="81"/>
    </row>
    <row r="92" customFormat="false" ht="21" hidden="false" customHeight="true" outlineLevel="0" collapsed="false">
      <c r="A92" s="71" t="n">
        <v>88</v>
      </c>
      <c r="B92" s="80"/>
      <c r="C92" s="81"/>
      <c r="D92" s="82"/>
      <c r="E92" s="81"/>
      <c r="F92" s="83" t="str">
        <f aca="false">IF(C92="","",IF(T92="Sí","✖️ Anulado",IF(O92&lt;&gt;"","✅ Entregado",IF(S92&lt;&gt;"","⚠️ Incidencia",IF(N92&lt;&gt;"","⏳ Esperando recogida",IF(OR(M92&lt;&gt;"",L92&lt;&gt;""),"🔔 Por avisar",IF(K92&lt;&gt;"","🛠️ En el taller",IF(I92&lt;&gt;"","📦 Esperando proveedor","🛒 Por pedir"))))))))</f>
        <v/>
      </c>
      <c r="G92" s="84" t="str">
        <f aca="true">IF(OR(B92="",F92="✅ Entregado",F92="✖️ Anulado"),"",TODAY()-B92)</f>
        <v/>
      </c>
      <c r="H92" s="81"/>
      <c r="I92" s="80"/>
      <c r="J92" s="81"/>
      <c r="K92" s="80"/>
      <c r="L92" s="80"/>
      <c r="M92" s="80"/>
      <c r="N92" s="80"/>
      <c r="O92" s="80"/>
      <c r="P92" s="85"/>
      <c r="Q92" s="85"/>
      <c r="R92" s="86" t="str">
        <f aca="false">IF(OR(P92="",F92="✖️ Anulado"),"",P92-N(Q92))</f>
        <v/>
      </c>
      <c r="S92" s="81"/>
      <c r="T92" s="87"/>
      <c r="U92" s="81"/>
    </row>
    <row r="93" customFormat="false" ht="21" hidden="false" customHeight="true" outlineLevel="0" collapsed="false">
      <c r="A93" s="71" t="n">
        <v>89</v>
      </c>
      <c r="B93" s="80"/>
      <c r="C93" s="81"/>
      <c r="D93" s="82"/>
      <c r="E93" s="81"/>
      <c r="F93" s="83" t="str">
        <f aca="false">IF(C93="","",IF(T93="Sí","✖️ Anulado",IF(O93&lt;&gt;"","✅ Entregado",IF(S93&lt;&gt;"","⚠️ Incidencia",IF(N93&lt;&gt;"","⏳ Esperando recogida",IF(OR(M93&lt;&gt;"",L93&lt;&gt;""),"🔔 Por avisar",IF(K93&lt;&gt;"","🛠️ En el taller",IF(I93&lt;&gt;"","📦 Esperando proveedor","🛒 Por pedir"))))))))</f>
        <v/>
      </c>
      <c r="G93" s="84" t="str">
        <f aca="true">IF(OR(B93="",F93="✅ Entregado",F93="✖️ Anulado"),"",TODAY()-B93)</f>
        <v/>
      </c>
      <c r="H93" s="81"/>
      <c r="I93" s="80"/>
      <c r="J93" s="81"/>
      <c r="K93" s="80"/>
      <c r="L93" s="80"/>
      <c r="M93" s="80"/>
      <c r="N93" s="80"/>
      <c r="O93" s="80"/>
      <c r="P93" s="85"/>
      <c r="Q93" s="85"/>
      <c r="R93" s="86" t="str">
        <f aca="false">IF(OR(P93="",F93="✖️ Anulado"),"",P93-N(Q93))</f>
        <v/>
      </c>
      <c r="S93" s="81"/>
      <c r="T93" s="87"/>
      <c r="U93" s="81"/>
    </row>
    <row r="94" customFormat="false" ht="21" hidden="false" customHeight="true" outlineLevel="0" collapsed="false">
      <c r="A94" s="71" t="n">
        <v>90</v>
      </c>
      <c r="B94" s="80"/>
      <c r="C94" s="81"/>
      <c r="D94" s="82"/>
      <c r="E94" s="81"/>
      <c r="F94" s="83" t="str">
        <f aca="false">IF(C94="","",IF(T94="Sí","✖️ Anulado",IF(O94&lt;&gt;"","✅ Entregado",IF(S94&lt;&gt;"","⚠️ Incidencia",IF(N94&lt;&gt;"","⏳ Esperando recogida",IF(OR(M94&lt;&gt;"",L94&lt;&gt;""),"🔔 Por avisar",IF(K94&lt;&gt;"","🛠️ En el taller",IF(I94&lt;&gt;"","📦 Esperando proveedor","🛒 Por pedir"))))))))</f>
        <v/>
      </c>
      <c r="G94" s="84" t="str">
        <f aca="true">IF(OR(B94="",F94="✅ Entregado",F94="✖️ Anulado"),"",TODAY()-B94)</f>
        <v/>
      </c>
      <c r="H94" s="81"/>
      <c r="I94" s="80"/>
      <c r="J94" s="81"/>
      <c r="K94" s="80"/>
      <c r="L94" s="80"/>
      <c r="M94" s="80"/>
      <c r="N94" s="80"/>
      <c r="O94" s="80"/>
      <c r="P94" s="85"/>
      <c r="Q94" s="85"/>
      <c r="R94" s="86" t="str">
        <f aca="false">IF(OR(P94="",F94="✖️ Anulado"),"",P94-N(Q94))</f>
        <v/>
      </c>
      <c r="S94" s="81"/>
      <c r="T94" s="87"/>
      <c r="U94" s="81"/>
    </row>
    <row r="95" customFormat="false" ht="21" hidden="false" customHeight="true" outlineLevel="0" collapsed="false">
      <c r="A95" s="71" t="n">
        <v>91</v>
      </c>
      <c r="B95" s="80"/>
      <c r="C95" s="81"/>
      <c r="D95" s="82"/>
      <c r="E95" s="81"/>
      <c r="F95" s="83" t="str">
        <f aca="false">IF(C95="","",IF(T95="Sí","✖️ Anulado",IF(O95&lt;&gt;"","✅ Entregado",IF(S95&lt;&gt;"","⚠️ Incidencia",IF(N95&lt;&gt;"","⏳ Esperando recogida",IF(OR(M95&lt;&gt;"",L95&lt;&gt;""),"🔔 Por avisar",IF(K95&lt;&gt;"","🛠️ En el taller",IF(I95&lt;&gt;"","📦 Esperando proveedor","🛒 Por pedir"))))))))</f>
        <v/>
      </c>
      <c r="G95" s="84" t="str">
        <f aca="true">IF(OR(B95="",F95="✅ Entregado",F95="✖️ Anulado"),"",TODAY()-B95)</f>
        <v/>
      </c>
      <c r="H95" s="81"/>
      <c r="I95" s="80"/>
      <c r="J95" s="81"/>
      <c r="K95" s="80"/>
      <c r="L95" s="80"/>
      <c r="M95" s="80"/>
      <c r="N95" s="80"/>
      <c r="O95" s="80"/>
      <c r="P95" s="85"/>
      <c r="Q95" s="85"/>
      <c r="R95" s="86" t="str">
        <f aca="false">IF(OR(P95="",F95="✖️ Anulado"),"",P95-N(Q95))</f>
        <v/>
      </c>
      <c r="S95" s="81"/>
      <c r="T95" s="87"/>
      <c r="U95" s="81"/>
    </row>
    <row r="96" customFormat="false" ht="21" hidden="false" customHeight="true" outlineLevel="0" collapsed="false">
      <c r="A96" s="71" t="n">
        <v>92</v>
      </c>
      <c r="B96" s="80"/>
      <c r="C96" s="81"/>
      <c r="D96" s="82"/>
      <c r="E96" s="81"/>
      <c r="F96" s="83" t="str">
        <f aca="false">IF(C96="","",IF(T96="Sí","✖️ Anulado",IF(O96&lt;&gt;"","✅ Entregado",IF(S96&lt;&gt;"","⚠️ Incidencia",IF(N96&lt;&gt;"","⏳ Esperando recogida",IF(OR(M96&lt;&gt;"",L96&lt;&gt;""),"🔔 Por avisar",IF(K96&lt;&gt;"","🛠️ En el taller",IF(I96&lt;&gt;"","📦 Esperando proveedor","🛒 Por pedir"))))))))</f>
        <v/>
      </c>
      <c r="G96" s="84" t="str">
        <f aca="true">IF(OR(B96="",F96="✅ Entregado",F96="✖️ Anulado"),"",TODAY()-B96)</f>
        <v/>
      </c>
      <c r="H96" s="81"/>
      <c r="I96" s="80"/>
      <c r="J96" s="81"/>
      <c r="K96" s="80"/>
      <c r="L96" s="80"/>
      <c r="M96" s="80"/>
      <c r="N96" s="80"/>
      <c r="O96" s="80"/>
      <c r="P96" s="85"/>
      <c r="Q96" s="85"/>
      <c r="R96" s="86" t="str">
        <f aca="false">IF(OR(P96="",F96="✖️ Anulado"),"",P96-N(Q96))</f>
        <v/>
      </c>
      <c r="S96" s="81"/>
      <c r="T96" s="87"/>
      <c r="U96" s="81"/>
    </row>
    <row r="97" customFormat="false" ht="21" hidden="false" customHeight="true" outlineLevel="0" collapsed="false">
      <c r="A97" s="71" t="n">
        <v>93</v>
      </c>
      <c r="B97" s="80"/>
      <c r="C97" s="81"/>
      <c r="D97" s="82"/>
      <c r="E97" s="81"/>
      <c r="F97" s="83" t="str">
        <f aca="false">IF(C97="","",IF(T97="Sí","✖️ Anulado",IF(O97&lt;&gt;"","✅ Entregado",IF(S97&lt;&gt;"","⚠️ Incidencia",IF(N97&lt;&gt;"","⏳ Esperando recogida",IF(OR(M97&lt;&gt;"",L97&lt;&gt;""),"🔔 Por avisar",IF(K97&lt;&gt;"","🛠️ En el taller",IF(I97&lt;&gt;"","📦 Esperando proveedor","🛒 Por pedir"))))))))</f>
        <v/>
      </c>
      <c r="G97" s="84" t="str">
        <f aca="true">IF(OR(B97="",F97="✅ Entregado",F97="✖️ Anulado"),"",TODAY()-B97)</f>
        <v/>
      </c>
      <c r="H97" s="81"/>
      <c r="I97" s="80"/>
      <c r="J97" s="81"/>
      <c r="K97" s="80"/>
      <c r="L97" s="80"/>
      <c r="M97" s="80"/>
      <c r="N97" s="80"/>
      <c r="O97" s="80"/>
      <c r="P97" s="85"/>
      <c r="Q97" s="85"/>
      <c r="R97" s="86" t="str">
        <f aca="false">IF(OR(P97="",F97="✖️ Anulado"),"",P97-N(Q97))</f>
        <v/>
      </c>
      <c r="S97" s="81"/>
      <c r="T97" s="87"/>
      <c r="U97" s="81"/>
    </row>
    <row r="98" customFormat="false" ht="21" hidden="false" customHeight="true" outlineLevel="0" collapsed="false">
      <c r="A98" s="71" t="n">
        <v>94</v>
      </c>
      <c r="B98" s="80"/>
      <c r="C98" s="81"/>
      <c r="D98" s="82"/>
      <c r="E98" s="81"/>
      <c r="F98" s="83" t="str">
        <f aca="false">IF(C98="","",IF(T98="Sí","✖️ Anulado",IF(O98&lt;&gt;"","✅ Entregado",IF(S98&lt;&gt;"","⚠️ Incidencia",IF(N98&lt;&gt;"","⏳ Esperando recogida",IF(OR(M98&lt;&gt;"",L98&lt;&gt;""),"🔔 Por avisar",IF(K98&lt;&gt;"","🛠️ En el taller",IF(I98&lt;&gt;"","📦 Esperando proveedor","🛒 Por pedir"))))))))</f>
        <v/>
      </c>
      <c r="G98" s="84" t="str">
        <f aca="true">IF(OR(B98="",F98="✅ Entregado",F98="✖️ Anulado"),"",TODAY()-B98)</f>
        <v/>
      </c>
      <c r="H98" s="81"/>
      <c r="I98" s="80"/>
      <c r="J98" s="81"/>
      <c r="K98" s="80"/>
      <c r="L98" s="80"/>
      <c r="M98" s="80"/>
      <c r="N98" s="80"/>
      <c r="O98" s="80"/>
      <c r="P98" s="85"/>
      <c r="Q98" s="85"/>
      <c r="R98" s="86" t="str">
        <f aca="false">IF(OR(P98="",F98="✖️ Anulado"),"",P98-N(Q98))</f>
        <v/>
      </c>
      <c r="S98" s="81"/>
      <c r="T98" s="87"/>
      <c r="U98" s="81"/>
    </row>
    <row r="99" customFormat="false" ht="21" hidden="false" customHeight="true" outlineLevel="0" collapsed="false">
      <c r="A99" s="71" t="n">
        <v>95</v>
      </c>
      <c r="B99" s="80"/>
      <c r="C99" s="81"/>
      <c r="D99" s="82"/>
      <c r="E99" s="81"/>
      <c r="F99" s="83" t="str">
        <f aca="false">IF(C99="","",IF(T99="Sí","✖️ Anulado",IF(O99&lt;&gt;"","✅ Entregado",IF(S99&lt;&gt;"","⚠️ Incidencia",IF(N99&lt;&gt;"","⏳ Esperando recogida",IF(OR(M99&lt;&gt;"",L99&lt;&gt;""),"🔔 Por avisar",IF(K99&lt;&gt;"","🛠️ En el taller",IF(I99&lt;&gt;"","📦 Esperando proveedor","🛒 Por pedir"))))))))</f>
        <v/>
      </c>
      <c r="G99" s="84" t="str">
        <f aca="true">IF(OR(B99="",F99="✅ Entregado",F99="✖️ Anulado"),"",TODAY()-B99)</f>
        <v/>
      </c>
      <c r="H99" s="81"/>
      <c r="I99" s="80"/>
      <c r="J99" s="81"/>
      <c r="K99" s="80"/>
      <c r="L99" s="80"/>
      <c r="M99" s="80"/>
      <c r="N99" s="80"/>
      <c r="O99" s="80"/>
      <c r="P99" s="85"/>
      <c r="Q99" s="85"/>
      <c r="R99" s="86" t="str">
        <f aca="false">IF(OR(P99="",F99="✖️ Anulado"),"",P99-N(Q99))</f>
        <v/>
      </c>
      <c r="S99" s="81"/>
      <c r="T99" s="87"/>
      <c r="U99" s="81"/>
    </row>
    <row r="100" customFormat="false" ht="21" hidden="false" customHeight="true" outlineLevel="0" collapsed="false">
      <c r="A100" s="71" t="n">
        <v>96</v>
      </c>
      <c r="B100" s="80"/>
      <c r="C100" s="81"/>
      <c r="D100" s="82"/>
      <c r="E100" s="81"/>
      <c r="F100" s="83" t="str">
        <f aca="false">IF(C100="","",IF(T100="Sí","✖️ Anulado",IF(O100&lt;&gt;"","✅ Entregado",IF(S100&lt;&gt;"","⚠️ Incidencia",IF(N100&lt;&gt;"","⏳ Esperando recogida",IF(OR(M100&lt;&gt;"",L100&lt;&gt;""),"🔔 Por avisar",IF(K100&lt;&gt;"","🛠️ En el taller",IF(I100&lt;&gt;"","📦 Esperando proveedor","🛒 Por pedir"))))))))</f>
        <v/>
      </c>
      <c r="G100" s="84" t="str">
        <f aca="true">IF(OR(B100="",F100="✅ Entregado",F100="✖️ Anulado"),"",TODAY()-B100)</f>
        <v/>
      </c>
      <c r="H100" s="81"/>
      <c r="I100" s="80"/>
      <c r="J100" s="81"/>
      <c r="K100" s="80"/>
      <c r="L100" s="80"/>
      <c r="M100" s="80"/>
      <c r="N100" s="80"/>
      <c r="O100" s="80"/>
      <c r="P100" s="85"/>
      <c r="Q100" s="85"/>
      <c r="R100" s="86" t="str">
        <f aca="false">IF(OR(P100="",F100="✖️ Anulado"),"",P100-N(Q100))</f>
        <v/>
      </c>
      <c r="S100" s="81"/>
      <c r="T100" s="87"/>
      <c r="U100" s="81"/>
    </row>
    <row r="101" customFormat="false" ht="21" hidden="false" customHeight="true" outlineLevel="0" collapsed="false">
      <c r="A101" s="71" t="n">
        <v>97</v>
      </c>
      <c r="B101" s="80"/>
      <c r="C101" s="81"/>
      <c r="D101" s="82"/>
      <c r="E101" s="81"/>
      <c r="F101" s="83" t="str">
        <f aca="false">IF(C101="","",IF(T101="Sí","✖️ Anulado",IF(O101&lt;&gt;"","✅ Entregado",IF(S101&lt;&gt;"","⚠️ Incidencia",IF(N101&lt;&gt;"","⏳ Esperando recogida",IF(OR(M101&lt;&gt;"",L101&lt;&gt;""),"🔔 Por avisar",IF(K101&lt;&gt;"","🛠️ En el taller",IF(I101&lt;&gt;"","📦 Esperando proveedor","🛒 Por pedir"))))))))</f>
        <v/>
      </c>
      <c r="G101" s="84" t="str">
        <f aca="true">IF(OR(B101="",F101="✅ Entregado",F101="✖️ Anulado"),"",TODAY()-B101)</f>
        <v/>
      </c>
      <c r="H101" s="81"/>
      <c r="I101" s="80"/>
      <c r="J101" s="81"/>
      <c r="K101" s="80"/>
      <c r="L101" s="80"/>
      <c r="M101" s="80"/>
      <c r="N101" s="80"/>
      <c r="O101" s="80"/>
      <c r="P101" s="85"/>
      <c r="Q101" s="85"/>
      <c r="R101" s="86" t="str">
        <f aca="false">IF(OR(P101="",F101="✖️ Anulado"),"",P101-N(Q101))</f>
        <v/>
      </c>
      <c r="S101" s="81"/>
      <c r="T101" s="87"/>
      <c r="U101" s="81"/>
    </row>
    <row r="102" customFormat="false" ht="21" hidden="false" customHeight="true" outlineLevel="0" collapsed="false">
      <c r="A102" s="71" t="n">
        <v>98</v>
      </c>
      <c r="B102" s="80"/>
      <c r="C102" s="81"/>
      <c r="D102" s="82"/>
      <c r="E102" s="81"/>
      <c r="F102" s="83" t="str">
        <f aca="false">IF(C102="","",IF(T102="Sí","✖️ Anulado",IF(O102&lt;&gt;"","✅ Entregado",IF(S102&lt;&gt;"","⚠️ Incidencia",IF(N102&lt;&gt;"","⏳ Esperando recogida",IF(OR(M102&lt;&gt;"",L102&lt;&gt;""),"🔔 Por avisar",IF(K102&lt;&gt;"","🛠️ En el taller",IF(I102&lt;&gt;"","📦 Esperando proveedor","🛒 Por pedir"))))))))</f>
        <v/>
      </c>
      <c r="G102" s="84" t="str">
        <f aca="true">IF(OR(B102="",F102="✅ Entregado",F102="✖️ Anulado"),"",TODAY()-B102)</f>
        <v/>
      </c>
      <c r="H102" s="81"/>
      <c r="I102" s="80"/>
      <c r="J102" s="81"/>
      <c r="K102" s="80"/>
      <c r="L102" s="80"/>
      <c r="M102" s="80"/>
      <c r="N102" s="80"/>
      <c r="O102" s="80"/>
      <c r="P102" s="85"/>
      <c r="Q102" s="85"/>
      <c r="R102" s="86" t="str">
        <f aca="false">IF(OR(P102="",F102="✖️ Anulado"),"",P102-N(Q102))</f>
        <v/>
      </c>
      <c r="S102" s="81"/>
      <c r="T102" s="87"/>
      <c r="U102" s="81"/>
    </row>
    <row r="103" customFormat="false" ht="21" hidden="false" customHeight="true" outlineLevel="0" collapsed="false">
      <c r="A103" s="71" t="n">
        <v>99</v>
      </c>
      <c r="B103" s="80"/>
      <c r="C103" s="81"/>
      <c r="D103" s="82"/>
      <c r="E103" s="81"/>
      <c r="F103" s="83" t="str">
        <f aca="false">IF(C103="","",IF(T103="Sí","✖️ Anulado",IF(O103&lt;&gt;"","✅ Entregado",IF(S103&lt;&gt;"","⚠️ Incidencia",IF(N103&lt;&gt;"","⏳ Esperando recogida",IF(OR(M103&lt;&gt;"",L103&lt;&gt;""),"🔔 Por avisar",IF(K103&lt;&gt;"","🛠️ En el taller",IF(I103&lt;&gt;"","📦 Esperando proveedor","🛒 Por pedir"))))))))</f>
        <v/>
      </c>
      <c r="G103" s="84" t="str">
        <f aca="true">IF(OR(B103="",F103="✅ Entregado",F103="✖️ Anulado"),"",TODAY()-B103)</f>
        <v/>
      </c>
      <c r="H103" s="81"/>
      <c r="I103" s="80"/>
      <c r="J103" s="81"/>
      <c r="K103" s="80"/>
      <c r="L103" s="80"/>
      <c r="M103" s="80"/>
      <c r="N103" s="80"/>
      <c r="O103" s="80"/>
      <c r="P103" s="85"/>
      <c r="Q103" s="85"/>
      <c r="R103" s="86" t="str">
        <f aca="false">IF(OR(P103="",F103="✖️ Anulado"),"",P103-N(Q103))</f>
        <v/>
      </c>
      <c r="S103" s="81"/>
      <c r="T103" s="87"/>
      <c r="U103" s="81"/>
    </row>
    <row r="104" customFormat="false" ht="21" hidden="false" customHeight="true" outlineLevel="0" collapsed="false">
      <c r="A104" s="71" t="n">
        <v>100</v>
      </c>
      <c r="B104" s="80"/>
      <c r="C104" s="81"/>
      <c r="D104" s="82"/>
      <c r="E104" s="81"/>
      <c r="F104" s="83" t="str">
        <f aca="false">IF(C104="","",IF(T104="Sí","✖️ Anulado",IF(O104&lt;&gt;"","✅ Entregado",IF(S104&lt;&gt;"","⚠️ Incidencia",IF(N104&lt;&gt;"","⏳ Esperando recogida",IF(OR(M104&lt;&gt;"",L104&lt;&gt;""),"🔔 Por avisar",IF(K104&lt;&gt;"","🛠️ En el taller",IF(I104&lt;&gt;"","📦 Esperando proveedor","🛒 Por pedir"))))))))</f>
        <v/>
      </c>
      <c r="G104" s="84" t="str">
        <f aca="true">IF(OR(B104="",F104="✅ Entregado",F104="✖️ Anulado"),"",TODAY()-B104)</f>
        <v/>
      </c>
      <c r="H104" s="81"/>
      <c r="I104" s="80"/>
      <c r="J104" s="81"/>
      <c r="K104" s="80"/>
      <c r="L104" s="80"/>
      <c r="M104" s="80"/>
      <c r="N104" s="80"/>
      <c r="O104" s="80"/>
      <c r="P104" s="85"/>
      <c r="Q104" s="85"/>
      <c r="R104" s="86" t="str">
        <f aca="false">IF(OR(P104="",F104="✖️ Anulado"),"",P104-N(Q104))</f>
        <v/>
      </c>
      <c r="S104" s="81"/>
      <c r="T104" s="87"/>
      <c r="U104" s="81"/>
    </row>
    <row r="105" customFormat="false" ht="21" hidden="false" customHeight="true" outlineLevel="0" collapsed="false">
      <c r="A105" s="71" t="n">
        <v>101</v>
      </c>
      <c r="B105" s="80"/>
      <c r="C105" s="81"/>
      <c r="D105" s="82"/>
      <c r="E105" s="81"/>
      <c r="F105" s="83" t="str">
        <f aca="false">IF(C105="","",IF(T105="Sí","✖️ Anulado",IF(O105&lt;&gt;"","✅ Entregado",IF(S105&lt;&gt;"","⚠️ Incidencia",IF(N105&lt;&gt;"","⏳ Esperando recogida",IF(OR(M105&lt;&gt;"",L105&lt;&gt;""),"🔔 Por avisar",IF(K105&lt;&gt;"","🛠️ En el taller",IF(I105&lt;&gt;"","📦 Esperando proveedor","🛒 Por pedir"))))))))</f>
        <v/>
      </c>
      <c r="G105" s="84" t="str">
        <f aca="true">IF(OR(B105="",F105="✅ Entregado",F105="✖️ Anulado"),"",TODAY()-B105)</f>
        <v/>
      </c>
      <c r="H105" s="81"/>
      <c r="I105" s="80"/>
      <c r="J105" s="81"/>
      <c r="K105" s="80"/>
      <c r="L105" s="80"/>
      <c r="M105" s="80"/>
      <c r="N105" s="80"/>
      <c r="O105" s="80"/>
      <c r="P105" s="85"/>
      <c r="Q105" s="85"/>
      <c r="R105" s="86" t="str">
        <f aca="false">IF(OR(P105="",F105="✖️ Anulado"),"",P105-N(Q105))</f>
        <v/>
      </c>
      <c r="S105" s="81"/>
      <c r="T105" s="87"/>
      <c r="U105" s="81"/>
    </row>
    <row r="106" customFormat="false" ht="21" hidden="false" customHeight="true" outlineLevel="0" collapsed="false">
      <c r="A106" s="71" t="n">
        <v>102</v>
      </c>
      <c r="B106" s="80"/>
      <c r="C106" s="81"/>
      <c r="D106" s="82"/>
      <c r="E106" s="81"/>
      <c r="F106" s="83" t="str">
        <f aca="false">IF(C106="","",IF(T106="Sí","✖️ Anulado",IF(O106&lt;&gt;"","✅ Entregado",IF(S106&lt;&gt;"","⚠️ Incidencia",IF(N106&lt;&gt;"","⏳ Esperando recogida",IF(OR(M106&lt;&gt;"",L106&lt;&gt;""),"🔔 Por avisar",IF(K106&lt;&gt;"","🛠️ En el taller",IF(I106&lt;&gt;"","📦 Esperando proveedor","🛒 Por pedir"))))))))</f>
        <v/>
      </c>
      <c r="G106" s="84" t="str">
        <f aca="true">IF(OR(B106="",F106="✅ Entregado",F106="✖️ Anulado"),"",TODAY()-B106)</f>
        <v/>
      </c>
      <c r="H106" s="81"/>
      <c r="I106" s="80"/>
      <c r="J106" s="81"/>
      <c r="K106" s="80"/>
      <c r="L106" s="80"/>
      <c r="M106" s="80"/>
      <c r="N106" s="80"/>
      <c r="O106" s="80"/>
      <c r="P106" s="85"/>
      <c r="Q106" s="85"/>
      <c r="R106" s="86" t="str">
        <f aca="false">IF(OR(P106="",F106="✖️ Anulado"),"",P106-N(Q106))</f>
        <v/>
      </c>
      <c r="S106" s="81"/>
      <c r="T106" s="87"/>
      <c r="U106" s="81"/>
    </row>
    <row r="107" customFormat="false" ht="21" hidden="false" customHeight="true" outlineLevel="0" collapsed="false">
      <c r="A107" s="71" t="n">
        <v>103</v>
      </c>
      <c r="B107" s="80"/>
      <c r="C107" s="81"/>
      <c r="D107" s="82"/>
      <c r="E107" s="81"/>
      <c r="F107" s="83" t="str">
        <f aca="false">IF(C107="","",IF(T107="Sí","✖️ Anulado",IF(O107&lt;&gt;"","✅ Entregado",IF(S107&lt;&gt;"","⚠️ Incidencia",IF(N107&lt;&gt;"","⏳ Esperando recogida",IF(OR(M107&lt;&gt;"",L107&lt;&gt;""),"🔔 Por avisar",IF(K107&lt;&gt;"","🛠️ En el taller",IF(I107&lt;&gt;"","📦 Esperando proveedor","🛒 Por pedir"))))))))</f>
        <v/>
      </c>
      <c r="G107" s="84" t="str">
        <f aca="true">IF(OR(B107="",F107="✅ Entregado",F107="✖️ Anulado"),"",TODAY()-B107)</f>
        <v/>
      </c>
      <c r="H107" s="81"/>
      <c r="I107" s="80"/>
      <c r="J107" s="81"/>
      <c r="K107" s="80"/>
      <c r="L107" s="80"/>
      <c r="M107" s="80"/>
      <c r="N107" s="80"/>
      <c r="O107" s="80"/>
      <c r="P107" s="85"/>
      <c r="Q107" s="85"/>
      <c r="R107" s="86" t="str">
        <f aca="false">IF(OR(P107="",F107="✖️ Anulado"),"",P107-N(Q107))</f>
        <v/>
      </c>
      <c r="S107" s="81"/>
      <c r="T107" s="87"/>
      <c r="U107" s="81"/>
    </row>
    <row r="108" customFormat="false" ht="21" hidden="false" customHeight="true" outlineLevel="0" collapsed="false">
      <c r="A108" s="71" t="n">
        <v>104</v>
      </c>
      <c r="B108" s="80"/>
      <c r="C108" s="81"/>
      <c r="D108" s="82"/>
      <c r="E108" s="81"/>
      <c r="F108" s="83" t="str">
        <f aca="false">IF(C108="","",IF(T108="Sí","✖️ Anulado",IF(O108&lt;&gt;"","✅ Entregado",IF(S108&lt;&gt;"","⚠️ Incidencia",IF(N108&lt;&gt;"","⏳ Esperando recogida",IF(OR(M108&lt;&gt;"",L108&lt;&gt;""),"🔔 Por avisar",IF(K108&lt;&gt;"","🛠️ En el taller",IF(I108&lt;&gt;"","📦 Esperando proveedor","🛒 Por pedir"))))))))</f>
        <v/>
      </c>
      <c r="G108" s="84" t="str">
        <f aca="true">IF(OR(B108="",F108="✅ Entregado",F108="✖️ Anulado"),"",TODAY()-B108)</f>
        <v/>
      </c>
      <c r="H108" s="81"/>
      <c r="I108" s="80"/>
      <c r="J108" s="81"/>
      <c r="K108" s="80"/>
      <c r="L108" s="80"/>
      <c r="M108" s="80"/>
      <c r="N108" s="80"/>
      <c r="O108" s="80"/>
      <c r="P108" s="85"/>
      <c r="Q108" s="85"/>
      <c r="R108" s="86" t="str">
        <f aca="false">IF(OR(P108="",F108="✖️ Anulado"),"",P108-N(Q108))</f>
        <v/>
      </c>
      <c r="S108" s="81"/>
      <c r="T108" s="87"/>
      <c r="U108" s="81"/>
    </row>
    <row r="109" customFormat="false" ht="21" hidden="false" customHeight="true" outlineLevel="0" collapsed="false">
      <c r="A109" s="71" t="n">
        <v>105</v>
      </c>
      <c r="B109" s="80"/>
      <c r="C109" s="81"/>
      <c r="D109" s="82"/>
      <c r="E109" s="81"/>
      <c r="F109" s="83" t="str">
        <f aca="false">IF(C109="","",IF(T109="Sí","✖️ Anulado",IF(O109&lt;&gt;"","✅ Entregado",IF(S109&lt;&gt;"","⚠️ Incidencia",IF(N109&lt;&gt;"","⏳ Esperando recogida",IF(OR(M109&lt;&gt;"",L109&lt;&gt;""),"🔔 Por avisar",IF(K109&lt;&gt;"","🛠️ En el taller",IF(I109&lt;&gt;"","📦 Esperando proveedor","🛒 Por pedir"))))))))</f>
        <v/>
      </c>
      <c r="G109" s="84" t="str">
        <f aca="true">IF(OR(B109="",F109="✅ Entregado",F109="✖️ Anulado"),"",TODAY()-B109)</f>
        <v/>
      </c>
      <c r="H109" s="81"/>
      <c r="I109" s="80"/>
      <c r="J109" s="81"/>
      <c r="K109" s="80"/>
      <c r="L109" s="80"/>
      <c r="M109" s="80"/>
      <c r="N109" s="80"/>
      <c r="O109" s="80"/>
      <c r="P109" s="85"/>
      <c r="Q109" s="85"/>
      <c r="R109" s="86" t="str">
        <f aca="false">IF(OR(P109="",F109="✖️ Anulado"),"",P109-N(Q109))</f>
        <v/>
      </c>
      <c r="S109" s="81"/>
      <c r="T109" s="87"/>
      <c r="U109" s="81"/>
    </row>
    <row r="110" customFormat="false" ht="21" hidden="false" customHeight="true" outlineLevel="0" collapsed="false">
      <c r="A110" s="71" t="n">
        <v>106</v>
      </c>
      <c r="B110" s="80"/>
      <c r="C110" s="81"/>
      <c r="D110" s="82"/>
      <c r="E110" s="81"/>
      <c r="F110" s="83" t="str">
        <f aca="false">IF(C110="","",IF(T110="Sí","✖️ Anulado",IF(O110&lt;&gt;"","✅ Entregado",IF(S110&lt;&gt;"","⚠️ Incidencia",IF(N110&lt;&gt;"","⏳ Esperando recogida",IF(OR(M110&lt;&gt;"",L110&lt;&gt;""),"🔔 Por avisar",IF(K110&lt;&gt;"","🛠️ En el taller",IF(I110&lt;&gt;"","📦 Esperando proveedor","🛒 Por pedir"))))))))</f>
        <v/>
      </c>
      <c r="G110" s="84" t="str">
        <f aca="true">IF(OR(B110="",F110="✅ Entregado",F110="✖️ Anulado"),"",TODAY()-B110)</f>
        <v/>
      </c>
      <c r="H110" s="81"/>
      <c r="I110" s="80"/>
      <c r="J110" s="81"/>
      <c r="K110" s="80"/>
      <c r="L110" s="80"/>
      <c r="M110" s="80"/>
      <c r="N110" s="80"/>
      <c r="O110" s="80"/>
      <c r="P110" s="85"/>
      <c r="Q110" s="85"/>
      <c r="R110" s="86" t="str">
        <f aca="false">IF(OR(P110="",F110="✖️ Anulado"),"",P110-N(Q110))</f>
        <v/>
      </c>
      <c r="S110" s="81"/>
      <c r="T110" s="87"/>
      <c r="U110" s="81"/>
    </row>
    <row r="111" customFormat="false" ht="21" hidden="false" customHeight="true" outlineLevel="0" collapsed="false">
      <c r="A111" s="71" t="n">
        <v>107</v>
      </c>
      <c r="B111" s="80"/>
      <c r="C111" s="81"/>
      <c r="D111" s="82"/>
      <c r="E111" s="81"/>
      <c r="F111" s="83" t="str">
        <f aca="false">IF(C111="","",IF(T111="Sí","✖️ Anulado",IF(O111&lt;&gt;"","✅ Entregado",IF(S111&lt;&gt;"","⚠️ Incidencia",IF(N111&lt;&gt;"","⏳ Esperando recogida",IF(OR(M111&lt;&gt;"",L111&lt;&gt;""),"🔔 Por avisar",IF(K111&lt;&gt;"","🛠️ En el taller",IF(I111&lt;&gt;"","📦 Esperando proveedor","🛒 Por pedir"))))))))</f>
        <v/>
      </c>
      <c r="G111" s="84" t="str">
        <f aca="true">IF(OR(B111="",F111="✅ Entregado",F111="✖️ Anulado"),"",TODAY()-B111)</f>
        <v/>
      </c>
      <c r="H111" s="81"/>
      <c r="I111" s="80"/>
      <c r="J111" s="81"/>
      <c r="K111" s="80"/>
      <c r="L111" s="80"/>
      <c r="M111" s="80"/>
      <c r="N111" s="80"/>
      <c r="O111" s="80"/>
      <c r="P111" s="85"/>
      <c r="Q111" s="85"/>
      <c r="R111" s="86" t="str">
        <f aca="false">IF(OR(P111="",F111="✖️ Anulado"),"",P111-N(Q111))</f>
        <v/>
      </c>
      <c r="S111" s="81"/>
      <c r="T111" s="87"/>
      <c r="U111" s="81"/>
    </row>
    <row r="112" customFormat="false" ht="21" hidden="false" customHeight="true" outlineLevel="0" collapsed="false">
      <c r="A112" s="71" t="n">
        <v>108</v>
      </c>
      <c r="B112" s="80"/>
      <c r="C112" s="81"/>
      <c r="D112" s="82"/>
      <c r="E112" s="81"/>
      <c r="F112" s="83" t="str">
        <f aca="false">IF(C112="","",IF(T112="Sí","✖️ Anulado",IF(O112&lt;&gt;"","✅ Entregado",IF(S112&lt;&gt;"","⚠️ Incidencia",IF(N112&lt;&gt;"","⏳ Esperando recogida",IF(OR(M112&lt;&gt;"",L112&lt;&gt;""),"🔔 Por avisar",IF(K112&lt;&gt;"","🛠️ En el taller",IF(I112&lt;&gt;"","📦 Esperando proveedor","🛒 Por pedir"))))))))</f>
        <v/>
      </c>
      <c r="G112" s="84" t="str">
        <f aca="true">IF(OR(B112="",F112="✅ Entregado",F112="✖️ Anulado"),"",TODAY()-B112)</f>
        <v/>
      </c>
      <c r="H112" s="81"/>
      <c r="I112" s="80"/>
      <c r="J112" s="81"/>
      <c r="K112" s="80"/>
      <c r="L112" s="80"/>
      <c r="M112" s="80"/>
      <c r="N112" s="80"/>
      <c r="O112" s="80"/>
      <c r="P112" s="85"/>
      <c r="Q112" s="85"/>
      <c r="R112" s="86" t="str">
        <f aca="false">IF(OR(P112="",F112="✖️ Anulado"),"",P112-N(Q112))</f>
        <v/>
      </c>
      <c r="S112" s="81"/>
      <c r="T112" s="87"/>
      <c r="U112" s="81"/>
    </row>
    <row r="113" customFormat="false" ht="21" hidden="false" customHeight="true" outlineLevel="0" collapsed="false">
      <c r="A113" s="71" t="n">
        <v>109</v>
      </c>
      <c r="B113" s="80"/>
      <c r="C113" s="81"/>
      <c r="D113" s="82"/>
      <c r="E113" s="81"/>
      <c r="F113" s="83" t="str">
        <f aca="false">IF(C113="","",IF(T113="Sí","✖️ Anulado",IF(O113&lt;&gt;"","✅ Entregado",IF(S113&lt;&gt;"","⚠️ Incidencia",IF(N113&lt;&gt;"","⏳ Esperando recogida",IF(OR(M113&lt;&gt;"",L113&lt;&gt;""),"🔔 Por avisar",IF(K113&lt;&gt;"","🛠️ En el taller",IF(I113&lt;&gt;"","📦 Esperando proveedor","🛒 Por pedir"))))))))</f>
        <v/>
      </c>
      <c r="G113" s="84" t="str">
        <f aca="true">IF(OR(B113="",F113="✅ Entregado",F113="✖️ Anulado"),"",TODAY()-B113)</f>
        <v/>
      </c>
      <c r="H113" s="81"/>
      <c r="I113" s="80"/>
      <c r="J113" s="81"/>
      <c r="K113" s="80"/>
      <c r="L113" s="80"/>
      <c r="M113" s="80"/>
      <c r="N113" s="80"/>
      <c r="O113" s="80"/>
      <c r="P113" s="85"/>
      <c r="Q113" s="85"/>
      <c r="R113" s="86" t="str">
        <f aca="false">IF(OR(P113="",F113="✖️ Anulado"),"",P113-N(Q113))</f>
        <v/>
      </c>
      <c r="S113" s="81"/>
      <c r="T113" s="87"/>
      <c r="U113" s="81"/>
    </row>
    <row r="114" customFormat="false" ht="21" hidden="false" customHeight="true" outlineLevel="0" collapsed="false">
      <c r="A114" s="71" t="n">
        <v>110</v>
      </c>
      <c r="B114" s="80"/>
      <c r="C114" s="81"/>
      <c r="D114" s="82"/>
      <c r="E114" s="81"/>
      <c r="F114" s="83" t="str">
        <f aca="false">IF(C114="","",IF(T114="Sí","✖️ Anulado",IF(O114&lt;&gt;"","✅ Entregado",IF(S114&lt;&gt;"","⚠️ Incidencia",IF(N114&lt;&gt;"","⏳ Esperando recogida",IF(OR(M114&lt;&gt;"",L114&lt;&gt;""),"🔔 Por avisar",IF(K114&lt;&gt;"","🛠️ En el taller",IF(I114&lt;&gt;"","📦 Esperando proveedor","🛒 Por pedir"))))))))</f>
        <v/>
      </c>
      <c r="G114" s="84" t="str">
        <f aca="true">IF(OR(B114="",F114="✅ Entregado",F114="✖️ Anulado"),"",TODAY()-B114)</f>
        <v/>
      </c>
      <c r="H114" s="81"/>
      <c r="I114" s="80"/>
      <c r="J114" s="81"/>
      <c r="K114" s="80"/>
      <c r="L114" s="80"/>
      <c r="M114" s="80"/>
      <c r="N114" s="80"/>
      <c r="O114" s="80"/>
      <c r="P114" s="85"/>
      <c r="Q114" s="85"/>
      <c r="R114" s="86" t="str">
        <f aca="false">IF(OR(P114="",F114="✖️ Anulado"),"",P114-N(Q114))</f>
        <v/>
      </c>
      <c r="S114" s="81"/>
      <c r="T114" s="87"/>
      <c r="U114" s="81"/>
    </row>
    <row r="115" customFormat="false" ht="21" hidden="false" customHeight="true" outlineLevel="0" collapsed="false">
      <c r="A115" s="71" t="n">
        <v>111</v>
      </c>
      <c r="B115" s="80"/>
      <c r="C115" s="81"/>
      <c r="D115" s="82"/>
      <c r="E115" s="81"/>
      <c r="F115" s="83" t="str">
        <f aca="false">IF(C115="","",IF(T115="Sí","✖️ Anulado",IF(O115&lt;&gt;"","✅ Entregado",IF(S115&lt;&gt;"","⚠️ Incidencia",IF(N115&lt;&gt;"","⏳ Esperando recogida",IF(OR(M115&lt;&gt;"",L115&lt;&gt;""),"🔔 Por avisar",IF(K115&lt;&gt;"","🛠️ En el taller",IF(I115&lt;&gt;"","📦 Esperando proveedor","🛒 Por pedir"))))))))</f>
        <v/>
      </c>
      <c r="G115" s="84" t="str">
        <f aca="true">IF(OR(B115="",F115="✅ Entregado",F115="✖️ Anulado"),"",TODAY()-B115)</f>
        <v/>
      </c>
      <c r="H115" s="81"/>
      <c r="I115" s="80"/>
      <c r="J115" s="81"/>
      <c r="K115" s="80"/>
      <c r="L115" s="80"/>
      <c r="M115" s="80"/>
      <c r="N115" s="80"/>
      <c r="O115" s="80"/>
      <c r="P115" s="85"/>
      <c r="Q115" s="85"/>
      <c r="R115" s="86" t="str">
        <f aca="false">IF(OR(P115="",F115="✖️ Anulado"),"",P115-N(Q115))</f>
        <v/>
      </c>
      <c r="S115" s="81"/>
      <c r="T115" s="87"/>
      <c r="U115" s="81"/>
    </row>
    <row r="116" customFormat="false" ht="21" hidden="false" customHeight="true" outlineLevel="0" collapsed="false">
      <c r="A116" s="71" t="n">
        <v>112</v>
      </c>
      <c r="B116" s="80"/>
      <c r="C116" s="81"/>
      <c r="D116" s="82"/>
      <c r="E116" s="81"/>
      <c r="F116" s="83" t="str">
        <f aca="false">IF(C116="","",IF(T116="Sí","✖️ Anulado",IF(O116&lt;&gt;"","✅ Entregado",IF(S116&lt;&gt;"","⚠️ Incidencia",IF(N116&lt;&gt;"","⏳ Esperando recogida",IF(OR(M116&lt;&gt;"",L116&lt;&gt;""),"🔔 Por avisar",IF(K116&lt;&gt;"","🛠️ En el taller",IF(I116&lt;&gt;"","📦 Esperando proveedor","🛒 Por pedir"))))))))</f>
        <v/>
      </c>
      <c r="G116" s="84" t="str">
        <f aca="true">IF(OR(B116="",F116="✅ Entregado",F116="✖️ Anulado"),"",TODAY()-B116)</f>
        <v/>
      </c>
      <c r="H116" s="81"/>
      <c r="I116" s="80"/>
      <c r="J116" s="81"/>
      <c r="K116" s="80"/>
      <c r="L116" s="80"/>
      <c r="M116" s="80"/>
      <c r="N116" s="80"/>
      <c r="O116" s="80"/>
      <c r="P116" s="85"/>
      <c r="Q116" s="85"/>
      <c r="R116" s="86" t="str">
        <f aca="false">IF(OR(P116="",F116="✖️ Anulado"),"",P116-N(Q116))</f>
        <v/>
      </c>
      <c r="S116" s="81"/>
      <c r="T116" s="87"/>
      <c r="U116" s="81"/>
    </row>
    <row r="117" customFormat="false" ht="21" hidden="false" customHeight="true" outlineLevel="0" collapsed="false">
      <c r="A117" s="71" t="n">
        <v>113</v>
      </c>
      <c r="B117" s="80"/>
      <c r="C117" s="81"/>
      <c r="D117" s="82"/>
      <c r="E117" s="81"/>
      <c r="F117" s="83" t="str">
        <f aca="false">IF(C117="","",IF(T117="Sí","✖️ Anulado",IF(O117&lt;&gt;"","✅ Entregado",IF(S117&lt;&gt;"","⚠️ Incidencia",IF(N117&lt;&gt;"","⏳ Esperando recogida",IF(OR(M117&lt;&gt;"",L117&lt;&gt;""),"🔔 Por avisar",IF(K117&lt;&gt;"","🛠️ En el taller",IF(I117&lt;&gt;"","📦 Esperando proveedor","🛒 Por pedir"))))))))</f>
        <v/>
      </c>
      <c r="G117" s="84" t="str">
        <f aca="true">IF(OR(B117="",F117="✅ Entregado",F117="✖️ Anulado"),"",TODAY()-B117)</f>
        <v/>
      </c>
      <c r="H117" s="81"/>
      <c r="I117" s="80"/>
      <c r="J117" s="81"/>
      <c r="K117" s="80"/>
      <c r="L117" s="80"/>
      <c r="M117" s="80"/>
      <c r="N117" s="80"/>
      <c r="O117" s="80"/>
      <c r="P117" s="85"/>
      <c r="Q117" s="85"/>
      <c r="R117" s="86" t="str">
        <f aca="false">IF(OR(P117="",F117="✖️ Anulado"),"",P117-N(Q117))</f>
        <v/>
      </c>
      <c r="S117" s="81"/>
      <c r="T117" s="87"/>
      <c r="U117" s="81"/>
    </row>
    <row r="118" customFormat="false" ht="21" hidden="false" customHeight="true" outlineLevel="0" collapsed="false">
      <c r="A118" s="71" t="n">
        <v>114</v>
      </c>
      <c r="B118" s="80"/>
      <c r="C118" s="81"/>
      <c r="D118" s="82"/>
      <c r="E118" s="81"/>
      <c r="F118" s="83" t="str">
        <f aca="false">IF(C118="","",IF(T118="Sí","✖️ Anulado",IF(O118&lt;&gt;"","✅ Entregado",IF(S118&lt;&gt;"","⚠️ Incidencia",IF(N118&lt;&gt;"","⏳ Esperando recogida",IF(OR(M118&lt;&gt;"",L118&lt;&gt;""),"🔔 Por avisar",IF(K118&lt;&gt;"","🛠️ En el taller",IF(I118&lt;&gt;"","📦 Esperando proveedor","🛒 Por pedir"))))))))</f>
        <v/>
      </c>
      <c r="G118" s="84" t="str">
        <f aca="true">IF(OR(B118="",F118="✅ Entregado",F118="✖️ Anulado"),"",TODAY()-B118)</f>
        <v/>
      </c>
      <c r="H118" s="81"/>
      <c r="I118" s="80"/>
      <c r="J118" s="81"/>
      <c r="K118" s="80"/>
      <c r="L118" s="80"/>
      <c r="M118" s="80"/>
      <c r="N118" s="80"/>
      <c r="O118" s="80"/>
      <c r="P118" s="85"/>
      <c r="Q118" s="85"/>
      <c r="R118" s="86" t="str">
        <f aca="false">IF(OR(P118="",F118="✖️ Anulado"),"",P118-N(Q118))</f>
        <v/>
      </c>
      <c r="S118" s="81"/>
      <c r="T118" s="87"/>
      <c r="U118" s="81"/>
    </row>
    <row r="119" customFormat="false" ht="21" hidden="false" customHeight="true" outlineLevel="0" collapsed="false">
      <c r="A119" s="71" t="n">
        <v>115</v>
      </c>
      <c r="B119" s="80"/>
      <c r="C119" s="81"/>
      <c r="D119" s="82"/>
      <c r="E119" s="81"/>
      <c r="F119" s="83" t="str">
        <f aca="false">IF(C119="","",IF(T119="Sí","✖️ Anulado",IF(O119&lt;&gt;"","✅ Entregado",IF(S119&lt;&gt;"","⚠️ Incidencia",IF(N119&lt;&gt;"","⏳ Esperando recogida",IF(OR(M119&lt;&gt;"",L119&lt;&gt;""),"🔔 Por avisar",IF(K119&lt;&gt;"","🛠️ En el taller",IF(I119&lt;&gt;"","📦 Esperando proveedor","🛒 Por pedir"))))))))</f>
        <v/>
      </c>
      <c r="G119" s="84" t="str">
        <f aca="true">IF(OR(B119="",F119="✅ Entregado",F119="✖️ Anulado"),"",TODAY()-B119)</f>
        <v/>
      </c>
      <c r="H119" s="81"/>
      <c r="I119" s="80"/>
      <c r="J119" s="81"/>
      <c r="K119" s="80"/>
      <c r="L119" s="80"/>
      <c r="M119" s="80"/>
      <c r="N119" s="80"/>
      <c r="O119" s="80"/>
      <c r="P119" s="85"/>
      <c r="Q119" s="85"/>
      <c r="R119" s="86" t="str">
        <f aca="false">IF(OR(P119="",F119="✖️ Anulado"),"",P119-N(Q119))</f>
        <v/>
      </c>
      <c r="S119" s="81"/>
      <c r="T119" s="87"/>
      <c r="U119" s="81"/>
    </row>
    <row r="120" customFormat="false" ht="21" hidden="false" customHeight="true" outlineLevel="0" collapsed="false">
      <c r="A120" s="71" t="n">
        <v>116</v>
      </c>
      <c r="B120" s="80"/>
      <c r="C120" s="81"/>
      <c r="D120" s="82"/>
      <c r="E120" s="81"/>
      <c r="F120" s="83" t="str">
        <f aca="false">IF(C120="","",IF(T120="Sí","✖️ Anulado",IF(O120&lt;&gt;"","✅ Entregado",IF(S120&lt;&gt;"","⚠️ Incidencia",IF(N120&lt;&gt;"","⏳ Esperando recogida",IF(OR(M120&lt;&gt;"",L120&lt;&gt;""),"🔔 Por avisar",IF(K120&lt;&gt;"","🛠️ En el taller",IF(I120&lt;&gt;"","📦 Esperando proveedor","🛒 Por pedir"))))))))</f>
        <v/>
      </c>
      <c r="G120" s="84" t="str">
        <f aca="true">IF(OR(B120="",F120="✅ Entregado",F120="✖️ Anulado"),"",TODAY()-B120)</f>
        <v/>
      </c>
      <c r="H120" s="81"/>
      <c r="I120" s="80"/>
      <c r="J120" s="81"/>
      <c r="K120" s="80"/>
      <c r="L120" s="80"/>
      <c r="M120" s="80"/>
      <c r="N120" s="80"/>
      <c r="O120" s="80"/>
      <c r="P120" s="85"/>
      <c r="Q120" s="85"/>
      <c r="R120" s="86" t="str">
        <f aca="false">IF(OR(P120="",F120="✖️ Anulado"),"",P120-N(Q120))</f>
        <v/>
      </c>
      <c r="S120" s="81"/>
      <c r="T120" s="87"/>
      <c r="U120" s="81"/>
    </row>
    <row r="121" customFormat="false" ht="21" hidden="false" customHeight="true" outlineLevel="0" collapsed="false">
      <c r="A121" s="71" t="n">
        <v>117</v>
      </c>
      <c r="B121" s="80"/>
      <c r="C121" s="81"/>
      <c r="D121" s="82"/>
      <c r="E121" s="81"/>
      <c r="F121" s="83" t="str">
        <f aca="false">IF(C121="","",IF(T121="Sí","✖️ Anulado",IF(O121&lt;&gt;"","✅ Entregado",IF(S121&lt;&gt;"","⚠️ Incidencia",IF(N121&lt;&gt;"","⏳ Esperando recogida",IF(OR(M121&lt;&gt;"",L121&lt;&gt;""),"🔔 Por avisar",IF(K121&lt;&gt;"","🛠️ En el taller",IF(I121&lt;&gt;"","📦 Esperando proveedor","🛒 Por pedir"))))))))</f>
        <v/>
      </c>
      <c r="G121" s="84" t="str">
        <f aca="true">IF(OR(B121="",F121="✅ Entregado",F121="✖️ Anulado"),"",TODAY()-B121)</f>
        <v/>
      </c>
      <c r="H121" s="81"/>
      <c r="I121" s="80"/>
      <c r="J121" s="81"/>
      <c r="K121" s="80"/>
      <c r="L121" s="80"/>
      <c r="M121" s="80"/>
      <c r="N121" s="80"/>
      <c r="O121" s="80"/>
      <c r="P121" s="85"/>
      <c r="Q121" s="85"/>
      <c r="R121" s="86" t="str">
        <f aca="false">IF(OR(P121="",F121="✖️ Anulado"),"",P121-N(Q121))</f>
        <v/>
      </c>
      <c r="S121" s="81"/>
      <c r="T121" s="87"/>
      <c r="U121" s="81"/>
    </row>
    <row r="122" customFormat="false" ht="21" hidden="false" customHeight="true" outlineLevel="0" collapsed="false">
      <c r="A122" s="71" t="n">
        <v>118</v>
      </c>
      <c r="B122" s="80"/>
      <c r="C122" s="81"/>
      <c r="D122" s="82"/>
      <c r="E122" s="81"/>
      <c r="F122" s="83" t="str">
        <f aca="false">IF(C122="","",IF(T122="Sí","✖️ Anulado",IF(O122&lt;&gt;"","✅ Entregado",IF(S122&lt;&gt;"","⚠️ Incidencia",IF(N122&lt;&gt;"","⏳ Esperando recogida",IF(OR(M122&lt;&gt;"",L122&lt;&gt;""),"🔔 Por avisar",IF(K122&lt;&gt;"","🛠️ En el taller",IF(I122&lt;&gt;"","📦 Esperando proveedor","🛒 Por pedir"))))))))</f>
        <v/>
      </c>
      <c r="G122" s="84" t="str">
        <f aca="true">IF(OR(B122="",F122="✅ Entregado",F122="✖️ Anulado"),"",TODAY()-B122)</f>
        <v/>
      </c>
      <c r="H122" s="81"/>
      <c r="I122" s="80"/>
      <c r="J122" s="81"/>
      <c r="K122" s="80"/>
      <c r="L122" s="80"/>
      <c r="M122" s="80"/>
      <c r="N122" s="80"/>
      <c r="O122" s="80"/>
      <c r="P122" s="85"/>
      <c r="Q122" s="85"/>
      <c r="R122" s="86" t="str">
        <f aca="false">IF(OR(P122="",F122="✖️ Anulado"),"",P122-N(Q122))</f>
        <v/>
      </c>
      <c r="S122" s="81"/>
      <c r="T122" s="87"/>
      <c r="U122" s="81"/>
    </row>
    <row r="123" customFormat="false" ht="21" hidden="false" customHeight="true" outlineLevel="0" collapsed="false">
      <c r="A123" s="71" t="n">
        <v>119</v>
      </c>
      <c r="B123" s="80"/>
      <c r="C123" s="81"/>
      <c r="D123" s="82"/>
      <c r="E123" s="81"/>
      <c r="F123" s="83" t="str">
        <f aca="false">IF(C123="","",IF(T123="Sí","✖️ Anulado",IF(O123&lt;&gt;"","✅ Entregado",IF(S123&lt;&gt;"","⚠️ Incidencia",IF(N123&lt;&gt;"","⏳ Esperando recogida",IF(OR(M123&lt;&gt;"",L123&lt;&gt;""),"🔔 Por avisar",IF(K123&lt;&gt;"","🛠️ En el taller",IF(I123&lt;&gt;"","📦 Esperando proveedor","🛒 Por pedir"))))))))</f>
        <v/>
      </c>
      <c r="G123" s="84" t="str">
        <f aca="true">IF(OR(B123="",F123="✅ Entregado",F123="✖️ Anulado"),"",TODAY()-B123)</f>
        <v/>
      </c>
      <c r="H123" s="81"/>
      <c r="I123" s="80"/>
      <c r="J123" s="81"/>
      <c r="K123" s="80"/>
      <c r="L123" s="80"/>
      <c r="M123" s="80"/>
      <c r="N123" s="80"/>
      <c r="O123" s="80"/>
      <c r="P123" s="85"/>
      <c r="Q123" s="85"/>
      <c r="R123" s="86" t="str">
        <f aca="false">IF(OR(P123="",F123="✖️ Anulado"),"",P123-N(Q123))</f>
        <v/>
      </c>
      <c r="S123" s="81"/>
      <c r="T123" s="87"/>
      <c r="U123" s="81"/>
    </row>
    <row r="124" customFormat="false" ht="21" hidden="false" customHeight="true" outlineLevel="0" collapsed="false">
      <c r="A124" s="71" t="n">
        <v>120</v>
      </c>
      <c r="B124" s="80"/>
      <c r="C124" s="81"/>
      <c r="D124" s="82"/>
      <c r="E124" s="81"/>
      <c r="F124" s="83" t="str">
        <f aca="false">IF(C124="","",IF(T124="Sí","✖️ Anulado",IF(O124&lt;&gt;"","✅ Entregado",IF(S124&lt;&gt;"","⚠️ Incidencia",IF(N124&lt;&gt;"","⏳ Esperando recogida",IF(OR(M124&lt;&gt;"",L124&lt;&gt;""),"🔔 Por avisar",IF(K124&lt;&gt;"","🛠️ En el taller",IF(I124&lt;&gt;"","📦 Esperando proveedor","🛒 Por pedir"))))))))</f>
        <v/>
      </c>
      <c r="G124" s="84" t="str">
        <f aca="true">IF(OR(B124="",F124="✅ Entregado",F124="✖️ Anulado"),"",TODAY()-B124)</f>
        <v/>
      </c>
      <c r="H124" s="81"/>
      <c r="I124" s="80"/>
      <c r="J124" s="81"/>
      <c r="K124" s="80"/>
      <c r="L124" s="80"/>
      <c r="M124" s="80"/>
      <c r="N124" s="80"/>
      <c r="O124" s="80"/>
      <c r="P124" s="85"/>
      <c r="Q124" s="85"/>
      <c r="R124" s="86" t="str">
        <f aca="false">IF(OR(P124="",F124="✖️ Anulado"),"",P124-N(Q124))</f>
        <v/>
      </c>
      <c r="S124" s="81"/>
      <c r="T124" s="87"/>
      <c r="U124" s="81"/>
    </row>
    <row r="125" customFormat="false" ht="21" hidden="false" customHeight="true" outlineLevel="0" collapsed="false">
      <c r="A125" s="71" t="n">
        <v>121</v>
      </c>
      <c r="B125" s="80"/>
      <c r="C125" s="81"/>
      <c r="D125" s="82"/>
      <c r="E125" s="81"/>
      <c r="F125" s="83" t="str">
        <f aca="false">IF(C125="","",IF(T125="Sí","✖️ Anulado",IF(O125&lt;&gt;"","✅ Entregado",IF(S125&lt;&gt;"","⚠️ Incidencia",IF(N125&lt;&gt;"","⏳ Esperando recogida",IF(OR(M125&lt;&gt;"",L125&lt;&gt;""),"🔔 Por avisar",IF(K125&lt;&gt;"","🛠️ En el taller",IF(I125&lt;&gt;"","📦 Esperando proveedor","🛒 Por pedir"))))))))</f>
        <v/>
      </c>
      <c r="G125" s="84" t="str">
        <f aca="true">IF(OR(B125="",F125="✅ Entregado",F125="✖️ Anulado"),"",TODAY()-B125)</f>
        <v/>
      </c>
      <c r="H125" s="81"/>
      <c r="I125" s="80"/>
      <c r="J125" s="81"/>
      <c r="K125" s="80"/>
      <c r="L125" s="80"/>
      <c r="M125" s="80"/>
      <c r="N125" s="80"/>
      <c r="O125" s="80"/>
      <c r="P125" s="85"/>
      <c r="Q125" s="85"/>
      <c r="R125" s="86" t="str">
        <f aca="false">IF(OR(P125="",F125="✖️ Anulado"),"",P125-N(Q125))</f>
        <v/>
      </c>
      <c r="S125" s="81"/>
      <c r="T125" s="87"/>
      <c r="U125" s="81"/>
    </row>
    <row r="126" customFormat="false" ht="21" hidden="false" customHeight="true" outlineLevel="0" collapsed="false">
      <c r="A126" s="71" t="n">
        <v>122</v>
      </c>
      <c r="B126" s="80"/>
      <c r="C126" s="81"/>
      <c r="D126" s="82"/>
      <c r="E126" s="81"/>
      <c r="F126" s="83" t="str">
        <f aca="false">IF(C126="","",IF(T126="Sí","✖️ Anulado",IF(O126&lt;&gt;"","✅ Entregado",IF(S126&lt;&gt;"","⚠️ Incidencia",IF(N126&lt;&gt;"","⏳ Esperando recogida",IF(OR(M126&lt;&gt;"",L126&lt;&gt;""),"🔔 Por avisar",IF(K126&lt;&gt;"","🛠️ En el taller",IF(I126&lt;&gt;"","📦 Esperando proveedor","🛒 Por pedir"))))))))</f>
        <v/>
      </c>
      <c r="G126" s="84" t="str">
        <f aca="true">IF(OR(B126="",F126="✅ Entregado",F126="✖️ Anulado"),"",TODAY()-B126)</f>
        <v/>
      </c>
      <c r="H126" s="81"/>
      <c r="I126" s="80"/>
      <c r="J126" s="81"/>
      <c r="K126" s="80"/>
      <c r="L126" s="80"/>
      <c r="M126" s="80"/>
      <c r="N126" s="80"/>
      <c r="O126" s="80"/>
      <c r="P126" s="85"/>
      <c r="Q126" s="85"/>
      <c r="R126" s="86" t="str">
        <f aca="false">IF(OR(P126="",F126="✖️ Anulado"),"",P126-N(Q126))</f>
        <v/>
      </c>
      <c r="S126" s="81"/>
      <c r="T126" s="87"/>
      <c r="U126" s="81"/>
    </row>
    <row r="127" customFormat="false" ht="21" hidden="false" customHeight="true" outlineLevel="0" collapsed="false">
      <c r="A127" s="71" t="n">
        <v>123</v>
      </c>
      <c r="B127" s="80"/>
      <c r="C127" s="81"/>
      <c r="D127" s="82"/>
      <c r="E127" s="81"/>
      <c r="F127" s="83" t="str">
        <f aca="false">IF(C127="","",IF(T127="Sí","✖️ Anulado",IF(O127&lt;&gt;"","✅ Entregado",IF(S127&lt;&gt;"","⚠️ Incidencia",IF(N127&lt;&gt;"","⏳ Esperando recogida",IF(OR(M127&lt;&gt;"",L127&lt;&gt;""),"🔔 Por avisar",IF(K127&lt;&gt;"","🛠️ En el taller",IF(I127&lt;&gt;"","📦 Esperando proveedor","🛒 Por pedir"))))))))</f>
        <v/>
      </c>
      <c r="G127" s="84" t="str">
        <f aca="true">IF(OR(B127="",F127="✅ Entregado",F127="✖️ Anulado"),"",TODAY()-B127)</f>
        <v/>
      </c>
      <c r="H127" s="81"/>
      <c r="I127" s="80"/>
      <c r="J127" s="81"/>
      <c r="K127" s="80"/>
      <c r="L127" s="80"/>
      <c r="M127" s="80"/>
      <c r="N127" s="80"/>
      <c r="O127" s="80"/>
      <c r="P127" s="85"/>
      <c r="Q127" s="85"/>
      <c r="R127" s="86" t="str">
        <f aca="false">IF(OR(P127="",F127="✖️ Anulado"),"",P127-N(Q127))</f>
        <v/>
      </c>
      <c r="S127" s="81"/>
      <c r="T127" s="87"/>
      <c r="U127" s="81"/>
    </row>
    <row r="128" customFormat="false" ht="21" hidden="false" customHeight="true" outlineLevel="0" collapsed="false">
      <c r="A128" s="71" t="n">
        <v>124</v>
      </c>
      <c r="B128" s="80"/>
      <c r="C128" s="81"/>
      <c r="D128" s="82"/>
      <c r="E128" s="81"/>
      <c r="F128" s="83" t="str">
        <f aca="false">IF(C128="","",IF(T128="Sí","✖️ Anulado",IF(O128&lt;&gt;"","✅ Entregado",IF(S128&lt;&gt;"","⚠️ Incidencia",IF(N128&lt;&gt;"","⏳ Esperando recogida",IF(OR(M128&lt;&gt;"",L128&lt;&gt;""),"🔔 Por avisar",IF(K128&lt;&gt;"","🛠️ En el taller",IF(I128&lt;&gt;"","📦 Esperando proveedor","🛒 Por pedir"))))))))</f>
        <v/>
      </c>
      <c r="G128" s="84" t="str">
        <f aca="true">IF(OR(B128="",F128="✅ Entregado",F128="✖️ Anulado"),"",TODAY()-B128)</f>
        <v/>
      </c>
      <c r="H128" s="81"/>
      <c r="I128" s="80"/>
      <c r="J128" s="81"/>
      <c r="K128" s="80"/>
      <c r="L128" s="80"/>
      <c r="M128" s="80"/>
      <c r="N128" s="80"/>
      <c r="O128" s="80"/>
      <c r="P128" s="85"/>
      <c r="Q128" s="85"/>
      <c r="R128" s="86" t="str">
        <f aca="false">IF(OR(P128="",F128="✖️ Anulado"),"",P128-N(Q128))</f>
        <v/>
      </c>
      <c r="S128" s="81"/>
      <c r="T128" s="87"/>
      <c r="U128" s="81"/>
    </row>
    <row r="129" customFormat="false" ht="21" hidden="false" customHeight="true" outlineLevel="0" collapsed="false">
      <c r="A129" s="71" t="n">
        <v>125</v>
      </c>
      <c r="B129" s="80"/>
      <c r="C129" s="81"/>
      <c r="D129" s="82"/>
      <c r="E129" s="81"/>
      <c r="F129" s="83" t="str">
        <f aca="false">IF(C129="","",IF(T129="Sí","✖️ Anulado",IF(O129&lt;&gt;"","✅ Entregado",IF(S129&lt;&gt;"","⚠️ Incidencia",IF(N129&lt;&gt;"","⏳ Esperando recogida",IF(OR(M129&lt;&gt;"",L129&lt;&gt;""),"🔔 Por avisar",IF(K129&lt;&gt;"","🛠️ En el taller",IF(I129&lt;&gt;"","📦 Esperando proveedor","🛒 Por pedir"))))))))</f>
        <v/>
      </c>
      <c r="G129" s="84" t="str">
        <f aca="true">IF(OR(B129="",F129="✅ Entregado",F129="✖️ Anulado"),"",TODAY()-B129)</f>
        <v/>
      </c>
      <c r="H129" s="81"/>
      <c r="I129" s="80"/>
      <c r="J129" s="81"/>
      <c r="K129" s="80"/>
      <c r="L129" s="80"/>
      <c r="M129" s="80"/>
      <c r="N129" s="80"/>
      <c r="O129" s="80"/>
      <c r="P129" s="85"/>
      <c r="Q129" s="85"/>
      <c r="R129" s="86" t="str">
        <f aca="false">IF(OR(P129="",F129="✖️ Anulado"),"",P129-N(Q129))</f>
        <v/>
      </c>
      <c r="S129" s="81"/>
      <c r="T129" s="87"/>
      <c r="U129" s="81"/>
    </row>
    <row r="130" customFormat="false" ht="21" hidden="false" customHeight="true" outlineLevel="0" collapsed="false">
      <c r="A130" s="71" t="n">
        <v>126</v>
      </c>
      <c r="B130" s="80"/>
      <c r="C130" s="81"/>
      <c r="D130" s="82"/>
      <c r="E130" s="81"/>
      <c r="F130" s="83" t="str">
        <f aca="false">IF(C130="","",IF(T130="Sí","✖️ Anulado",IF(O130&lt;&gt;"","✅ Entregado",IF(S130&lt;&gt;"","⚠️ Incidencia",IF(N130&lt;&gt;"","⏳ Esperando recogida",IF(OR(M130&lt;&gt;"",L130&lt;&gt;""),"🔔 Por avisar",IF(K130&lt;&gt;"","🛠️ En el taller",IF(I130&lt;&gt;"","📦 Esperando proveedor","🛒 Por pedir"))))))))</f>
        <v/>
      </c>
      <c r="G130" s="84" t="str">
        <f aca="true">IF(OR(B130="",F130="✅ Entregado",F130="✖️ Anulado"),"",TODAY()-B130)</f>
        <v/>
      </c>
      <c r="H130" s="81"/>
      <c r="I130" s="80"/>
      <c r="J130" s="81"/>
      <c r="K130" s="80"/>
      <c r="L130" s="80"/>
      <c r="M130" s="80"/>
      <c r="N130" s="80"/>
      <c r="O130" s="80"/>
      <c r="P130" s="85"/>
      <c r="Q130" s="85"/>
      <c r="R130" s="86" t="str">
        <f aca="false">IF(OR(P130="",F130="✖️ Anulado"),"",P130-N(Q130))</f>
        <v/>
      </c>
      <c r="S130" s="81"/>
      <c r="T130" s="87"/>
      <c r="U130" s="81"/>
    </row>
    <row r="131" customFormat="false" ht="21" hidden="false" customHeight="true" outlineLevel="0" collapsed="false">
      <c r="A131" s="71" t="n">
        <v>127</v>
      </c>
      <c r="B131" s="80"/>
      <c r="C131" s="81"/>
      <c r="D131" s="82"/>
      <c r="E131" s="81"/>
      <c r="F131" s="83" t="str">
        <f aca="false">IF(C131="","",IF(T131="Sí","✖️ Anulado",IF(O131&lt;&gt;"","✅ Entregado",IF(S131&lt;&gt;"","⚠️ Incidencia",IF(N131&lt;&gt;"","⏳ Esperando recogida",IF(OR(M131&lt;&gt;"",L131&lt;&gt;""),"🔔 Por avisar",IF(K131&lt;&gt;"","🛠️ En el taller",IF(I131&lt;&gt;"","📦 Esperando proveedor","🛒 Por pedir"))))))))</f>
        <v/>
      </c>
      <c r="G131" s="84" t="str">
        <f aca="true">IF(OR(B131="",F131="✅ Entregado",F131="✖️ Anulado"),"",TODAY()-B131)</f>
        <v/>
      </c>
      <c r="H131" s="81"/>
      <c r="I131" s="80"/>
      <c r="J131" s="81"/>
      <c r="K131" s="80"/>
      <c r="L131" s="80"/>
      <c r="M131" s="80"/>
      <c r="N131" s="80"/>
      <c r="O131" s="80"/>
      <c r="P131" s="85"/>
      <c r="Q131" s="85"/>
      <c r="R131" s="86" t="str">
        <f aca="false">IF(OR(P131="",F131="✖️ Anulado"),"",P131-N(Q131))</f>
        <v/>
      </c>
      <c r="S131" s="81"/>
      <c r="T131" s="87"/>
      <c r="U131" s="81"/>
    </row>
    <row r="132" customFormat="false" ht="21" hidden="false" customHeight="true" outlineLevel="0" collapsed="false">
      <c r="A132" s="71" t="n">
        <v>128</v>
      </c>
      <c r="B132" s="80"/>
      <c r="C132" s="81"/>
      <c r="D132" s="82"/>
      <c r="E132" s="81"/>
      <c r="F132" s="83" t="str">
        <f aca="false">IF(C132="","",IF(T132="Sí","✖️ Anulado",IF(O132&lt;&gt;"","✅ Entregado",IF(S132&lt;&gt;"","⚠️ Incidencia",IF(N132&lt;&gt;"","⏳ Esperando recogida",IF(OR(M132&lt;&gt;"",L132&lt;&gt;""),"🔔 Por avisar",IF(K132&lt;&gt;"","🛠️ En el taller",IF(I132&lt;&gt;"","📦 Esperando proveedor","🛒 Por pedir"))))))))</f>
        <v/>
      </c>
      <c r="G132" s="84" t="str">
        <f aca="true">IF(OR(B132="",F132="✅ Entregado",F132="✖️ Anulado"),"",TODAY()-B132)</f>
        <v/>
      </c>
      <c r="H132" s="81"/>
      <c r="I132" s="80"/>
      <c r="J132" s="81"/>
      <c r="K132" s="80"/>
      <c r="L132" s="80"/>
      <c r="M132" s="80"/>
      <c r="N132" s="80"/>
      <c r="O132" s="80"/>
      <c r="P132" s="85"/>
      <c r="Q132" s="85"/>
      <c r="R132" s="86" t="str">
        <f aca="false">IF(OR(P132="",F132="✖️ Anulado"),"",P132-N(Q132))</f>
        <v/>
      </c>
      <c r="S132" s="81"/>
      <c r="T132" s="87"/>
      <c r="U132" s="81"/>
    </row>
    <row r="133" customFormat="false" ht="21" hidden="false" customHeight="true" outlineLevel="0" collapsed="false">
      <c r="A133" s="71" t="n">
        <v>129</v>
      </c>
      <c r="B133" s="80"/>
      <c r="C133" s="81"/>
      <c r="D133" s="82"/>
      <c r="E133" s="81"/>
      <c r="F133" s="83" t="str">
        <f aca="false">IF(C133="","",IF(T133="Sí","✖️ Anulado",IF(O133&lt;&gt;"","✅ Entregado",IF(S133&lt;&gt;"","⚠️ Incidencia",IF(N133&lt;&gt;"","⏳ Esperando recogida",IF(OR(M133&lt;&gt;"",L133&lt;&gt;""),"🔔 Por avisar",IF(K133&lt;&gt;"","🛠️ En el taller",IF(I133&lt;&gt;"","📦 Esperando proveedor","🛒 Por pedir"))))))))</f>
        <v/>
      </c>
      <c r="G133" s="84" t="str">
        <f aca="true">IF(OR(B133="",F133="✅ Entregado",F133="✖️ Anulado"),"",TODAY()-B133)</f>
        <v/>
      </c>
      <c r="H133" s="81"/>
      <c r="I133" s="80"/>
      <c r="J133" s="81"/>
      <c r="K133" s="80"/>
      <c r="L133" s="80"/>
      <c r="M133" s="80"/>
      <c r="N133" s="80"/>
      <c r="O133" s="80"/>
      <c r="P133" s="85"/>
      <c r="Q133" s="85"/>
      <c r="R133" s="86" t="str">
        <f aca="false">IF(OR(P133="",F133="✖️ Anulado"),"",P133-N(Q133))</f>
        <v/>
      </c>
      <c r="S133" s="81"/>
      <c r="T133" s="87"/>
      <c r="U133" s="81"/>
    </row>
    <row r="134" customFormat="false" ht="21" hidden="false" customHeight="true" outlineLevel="0" collapsed="false">
      <c r="A134" s="71" t="n">
        <v>130</v>
      </c>
      <c r="B134" s="80"/>
      <c r="C134" s="81"/>
      <c r="D134" s="82"/>
      <c r="E134" s="81"/>
      <c r="F134" s="83" t="str">
        <f aca="false">IF(C134="","",IF(T134="Sí","✖️ Anulado",IF(O134&lt;&gt;"","✅ Entregado",IF(S134&lt;&gt;"","⚠️ Incidencia",IF(N134&lt;&gt;"","⏳ Esperando recogida",IF(OR(M134&lt;&gt;"",L134&lt;&gt;""),"🔔 Por avisar",IF(K134&lt;&gt;"","🛠️ En el taller",IF(I134&lt;&gt;"","📦 Esperando proveedor","🛒 Por pedir"))))))))</f>
        <v/>
      </c>
      <c r="G134" s="84" t="str">
        <f aca="true">IF(OR(B134="",F134="✅ Entregado",F134="✖️ Anulado"),"",TODAY()-B134)</f>
        <v/>
      </c>
      <c r="H134" s="81"/>
      <c r="I134" s="80"/>
      <c r="J134" s="81"/>
      <c r="K134" s="80"/>
      <c r="L134" s="80"/>
      <c r="M134" s="80"/>
      <c r="N134" s="80"/>
      <c r="O134" s="80"/>
      <c r="P134" s="85"/>
      <c r="Q134" s="85"/>
      <c r="R134" s="86" t="str">
        <f aca="false">IF(OR(P134="",F134="✖️ Anulado"),"",P134-N(Q134))</f>
        <v/>
      </c>
      <c r="S134" s="81"/>
      <c r="T134" s="87"/>
      <c r="U134" s="81"/>
    </row>
    <row r="135" customFormat="false" ht="21" hidden="false" customHeight="true" outlineLevel="0" collapsed="false">
      <c r="A135" s="71" t="n">
        <v>131</v>
      </c>
      <c r="B135" s="80"/>
      <c r="C135" s="81"/>
      <c r="D135" s="82"/>
      <c r="E135" s="81"/>
      <c r="F135" s="83" t="str">
        <f aca="false">IF(C135="","",IF(T135="Sí","✖️ Anulado",IF(O135&lt;&gt;"","✅ Entregado",IF(S135&lt;&gt;"","⚠️ Incidencia",IF(N135&lt;&gt;"","⏳ Esperando recogida",IF(OR(M135&lt;&gt;"",L135&lt;&gt;""),"🔔 Por avisar",IF(K135&lt;&gt;"","🛠️ En el taller",IF(I135&lt;&gt;"","📦 Esperando proveedor","🛒 Por pedir"))))))))</f>
        <v/>
      </c>
      <c r="G135" s="84" t="str">
        <f aca="true">IF(OR(B135="",F135="✅ Entregado",F135="✖️ Anulado"),"",TODAY()-B135)</f>
        <v/>
      </c>
      <c r="H135" s="81"/>
      <c r="I135" s="80"/>
      <c r="J135" s="81"/>
      <c r="K135" s="80"/>
      <c r="L135" s="80"/>
      <c r="M135" s="80"/>
      <c r="N135" s="80"/>
      <c r="O135" s="80"/>
      <c r="P135" s="85"/>
      <c r="Q135" s="85"/>
      <c r="R135" s="86" t="str">
        <f aca="false">IF(OR(P135="",F135="✖️ Anulado"),"",P135-N(Q135))</f>
        <v/>
      </c>
      <c r="S135" s="81"/>
      <c r="T135" s="87"/>
      <c r="U135" s="81"/>
    </row>
    <row r="136" customFormat="false" ht="21" hidden="false" customHeight="true" outlineLevel="0" collapsed="false">
      <c r="A136" s="71" t="n">
        <v>132</v>
      </c>
      <c r="B136" s="80"/>
      <c r="C136" s="81"/>
      <c r="D136" s="82"/>
      <c r="E136" s="81"/>
      <c r="F136" s="83" t="str">
        <f aca="false">IF(C136="","",IF(T136="Sí","✖️ Anulado",IF(O136&lt;&gt;"","✅ Entregado",IF(S136&lt;&gt;"","⚠️ Incidencia",IF(N136&lt;&gt;"","⏳ Esperando recogida",IF(OR(M136&lt;&gt;"",L136&lt;&gt;""),"🔔 Por avisar",IF(K136&lt;&gt;"","🛠️ En el taller",IF(I136&lt;&gt;"","📦 Esperando proveedor","🛒 Por pedir"))))))))</f>
        <v/>
      </c>
      <c r="G136" s="84" t="str">
        <f aca="true">IF(OR(B136="",F136="✅ Entregado",F136="✖️ Anulado"),"",TODAY()-B136)</f>
        <v/>
      </c>
      <c r="H136" s="81"/>
      <c r="I136" s="80"/>
      <c r="J136" s="81"/>
      <c r="K136" s="80"/>
      <c r="L136" s="80"/>
      <c r="M136" s="80"/>
      <c r="N136" s="80"/>
      <c r="O136" s="80"/>
      <c r="P136" s="85"/>
      <c r="Q136" s="85"/>
      <c r="R136" s="86" t="str">
        <f aca="false">IF(OR(P136="",F136="✖️ Anulado"),"",P136-N(Q136))</f>
        <v/>
      </c>
      <c r="S136" s="81"/>
      <c r="T136" s="87"/>
      <c r="U136" s="81"/>
    </row>
    <row r="137" customFormat="false" ht="21" hidden="false" customHeight="true" outlineLevel="0" collapsed="false">
      <c r="A137" s="71" t="n">
        <v>133</v>
      </c>
      <c r="B137" s="80"/>
      <c r="C137" s="81"/>
      <c r="D137" s="82"/>
      <c r="E137" s="81"/>
      <c r="F137" s="83" t="str">
        <f aca="false">IF(C137="","",IF(T137="Sí","✖️ Anulado",IF(O137&lt;&gt;"","✅ Entregado",IF(S137&lt;&gt;"","⚠️ Incidencia",IF(N137&lt;&gt;"","⏳ Esperando recogida",IF(OR(M137&lt;&gt;"",L137&lt;&gt;""),"🔔 Por avisar",IF(K137&lt;&gt;"","🛠️ En el taller",IF(I137&lt;&gt;"","📦 Esperando proveedor","🛒 Por pedir"))))))))</f>
        <v/>
      </c>
      <c r="G137" s="84" t="str">
        <f aca="true">IF(OR(B137="",F137="✅ Entregado",F137="✖️ Anulado"),"",TODAY()-B137)</f>
        <v/>
      </c>
      <c r="H137" s="81"/>
      <c r="I137" s="80"/>
      <c r="J137" s="81"/>
      <c r="K137" s="80"/>
      <c r="L137" s="80"/>
      <c r="M137" s="80"/>
      <c r="N137" s="80"/>
      <c r="O137" s="80"/>
      <c r="P137" s="85"/>
      <c r="Q137" s="85"/>
      <c r="R137" s="86" t="str">
        <f aca="false">IF(OR(P137="",F137="✖️ Anulado"),"",P137-N(Q137))</f>
        <v/>
      </c>
      <c r="S137" s="81"/>
      <c r="T137" s="87"/>
      <c r="U137" s="81"/>
    </row>
    <row r="138" customFormat="false" ht="21" hidden="false" customHeight="true" outlineLevel="0" collapsed="false">
      <c r="A138" s="71" t="n">
        <v>134</v>
      </c>
      <c r="B138" s="80"/>
      <c r="C138" s="81"/>
      <c r="D138" s="82"/>
      <c r="E138" s="81"/>
      <c r="F138" s="83" t="str">
        <f aca="false">IF(C138="","",IF(T138="Sí","✖️ Anulado",IF(O138&lt;&gt;"","✅ Entregado",IF(S138&lt;&gt;"","⚠️ Incidencia",IF(N138&lt;&gt;"","⏳ Esperando recogida",IF(OR(M138&lt;&gt;"",L138&lt;&gt;""),"🔔 Por avisar",IF(K138&lt;&gt;"","🛠️ En el taller",IF(I138&lt;&gt;"","📦 Esperando proveedor","🛒 Por pedir"))))))))</f>
        <v/>
      </c>
      <c r="G138" s="84" t="str">
        <f aca="true">IF(OR(B138="",F138="✅ Entregado",F138="✖️ Anulado"),"",TODAY()-B138)</f>
        <v/>
      </c>
      <c r="H138" s="81"/>
      <c r="I138" s="80"/>
      <c r="J138" s="81"/>
      <c r="K138" s="80"/>
      <c r="L138" s="80"/>
      <c r="M138" s="80"/>
      <c r="N138" s="80"/>
      <c r="O138" s="80"/>
      <c r="P138" s="85"/>
      <c r="Q138" s="85"/>
      <c r="R138" s="86" t="str">
        <f aca="false">IF(OR(P138="",F138="✖️ Anulado"),"",P138-N(Q138))</f>
        <v/>
      </c>
      <c r="S138" s="81"/>
      <c r="T138" s="87"/>
      <c r="U138" s="81"/>
    </row>
    <row r="139" customFormat="false" ht="21" hidden="false" customHeight="true" outlineLevel="0" collapsed="false">
      <c r="A139" s="71" t="n">
        <v>135</v>
      </c>
      <c r="B139" s="80"/>
      <c r="C139" s="81"/>
      <c r="D139" s="82"/>
      <c r="E139" s="81"/>
      <c r="F139" s="83" t="str">
        <f aca="false">IF(C139="","",IF(T139="Sí","✖️ Anulado",IF(O139&lt;&gt;"","✅ Entregado",IF(S139&lt;&gt;"","⚠️ Incidencia",IF(N139&lt;&gt;"","⏳ Esperando recogida",IF(OR(M139&lt;&gt;"",L139&lt;&gt;""),"🔔 Por avisar",IF(K139&lt;&gt;"","🛠️ En el taller",IF(I139&lt;&gt;"","📦 Esperando proveedor","🛒 Por pedir"))))))))</f>
        <v/>
      </c>
      <c r="G139" s="84" t="str">
        <f aca="true">IF(OR(B139="",F139="✅ Entregado",F139="✖️ Anulado"),"",TODAY()-B139)</f>
        <v/>
      </c>
      <c r="H139" s="81"/>
      <c r="I139" s="80"/>
      <c r="J139" s="81"/>
      <c r="K139" s="80"/>
      <c r="L139" s="80"/>
      <c r="M139" s="80"/>
      <c r="N139" s="80"/>
      <c r="O139" s="80"/>
      <c r="P139" s="85"/>
      <c r="Q139" s="85"/>
      <c r="R139" s="86" t="str">
        <f aca="false">IF(OR(P139="",F139="✖️ Anulado"),"",P139-N(Q139))</f>
        <v/>
      </c>
      <c r="S139" s="81"/>
      <c r="T139" s="87"/>
      <c r="U139" s="81"/>
    </row>
    <row r="140" customFormat="false" ht="21" hidden="false" customHeight="true" outlineLevel="0" collapsed="false">
      <c r="A140" s="71" t="n">
        <v>136</v>
      </c>
      <c r="B140" s="80"/>
      <c r="C140" s="81"/>
      <c r="D140" s="82"/>
      <c r="E140" s="81"/>
      <c r="F140" s="83" t="str">
        <f aca="false">IF(C140="","",IF(T140="Sí","✖️ Anulado",IF(O140&lt;&gt;"","✅ Entregado",IF(S140&lt;&gt;"","⚠️ Incidencia",IF(N140&lt;&gt;"","⏳ Esperando recogida",IF(OR(M140&lt;&gt;"",L140&lt;&gt;""),"🔔 Por avisar",IF(K140&lt;&gt;"","🛠️ En el taller",IF(I140&lt;&gt;"","📦 Esperando proveedor","🛒 Por pedir"))))))))</f>
        <v/>
      </c>
      <c r="G140" s="84" t="str">
        <f aca="true">IF(OR(B140="",F140="✅ Entregado",F140="✖️ Anulado"),"",TODAY()-B140)</f>
        <v/>
      </c>
      <c r="H140" s="81"/>
      <c r="I140" s="80"/>
      <c r="J140" s="81"/>
      <c r="K140" s="80"/>
      <c r="L140" s="80"/>
      <c r="M140" s="80"/>
      <c r="N140" s="80"/>
      <c r="O140" s="80"/>
      <c r="P140" s="85"/>
      <c r="Q140" s="85"/>
      <c r="R140" s="86" t="str">
        <f aca="false">IF(OR(P140="",F140="✖️ Anulado"),"",P140-N(Q140))</f>
        <v/>
      </c>
      <c r="S140" s="81"/>
      <c r="T140" s="87"/>
      <c r="U140" s="81"/>
    </row>
    <row r="141" customFormat="false" ht="21" hidden="false" customHeight="true" outlineLevel="0" collapsed="false">
      <c r="A141" s="71" t="n">
        <v>137</v>
      </c>
      <c r="B141" s="80"/>
      <c r="C141" s="81"/>
      <c r="D141" s="82"/>
      <c r="E141" s="81"/>
      <c r="F141" s="83" t="str">
        <f aca="false">IF(C141="","",IF(T141="Sí","✖️ Anulado",IF(O141&lt;&gt;"","✅ Entregado",IF(S141&lt;&gt;"","⚠️ Incidencia",IF(N141&lt;&gt;"","⏳ Esperando recogida",IF(OR(M141&lt;&gt;"",L141&lt;&gt;""),"🔔 Por avisar",IF(K141&lt;&gt;"","🛠️ En el taller",IF(I141&lt;&gt;"","📦 Esperando proveedor","🛒 Por pedir"))))))))</f>
        <v/>
      </c>
      <c r="G141" s="84" t="str">
        <f aca="true">IF(OR(B141="",F141="✅ Entregado",F141="✖️ Anulado"),"",TODAY()-B141)</f>
        <v/>
      </c>
      <c r="H141" s="81"/>
      <c r="I141" s="80"/>
      <c r="J141" s="81"/>
      <c r="K141" s="80"/>
      <c r="L141" s="80"/>
      <c r="M141" s="80"/>
      <c r="N141" s="80"/>
      <c r="O141" s="80"/>
      <c r="P141" s="85"/>
      <c r="Q141" s="85"/>
      <c r="R141" s="86" t="str">
        <f aca="false">IF(OR(P141="",F141="✖️ Anulado"),"",P141-N(Q141))</f>
        <v/>
      </c>
      <c r="S141" s="81"/>
      <c r="T141" s="87"/>
      <c r="U141" s="81"/>
    </row>
    <row r="142" customFormat="false" ht="21" hidden="false" customHeight="true" outlineLevel="0" collapsed="false">
      <c r="A142" s="71" t="n">
        <v>138</v>
      </c>
      <c r="B142" s="80"/>
      <c r="C142" s="81"/>
      <c r="D142" s="82"/>
      <c r="E142" s="81"/>
      <c r="F142" s="83" t="str">
        <f aca="false">IF(C142="","",IF(T142="Sí","✖️ Anulado",IF(O142&lt;&gt;"","✅ Entregado",IF(S142&lt;&gt;"","⚠️ Incidencia",IF(N142&lt;&gt;"","⏳ Esperando recogida",IF(OR(M142&lt;&gt;"",L142&lt;&gt;""),"🔔 Por avisar",IF(K142&lt;&gt;"","🛠️ En el taller",IF(I142&lt;&gt;"","📦 Esperando proveedor","🛒 Por pedir"))))))))</f>
        <v/>
      </c>
      <c r="G142" s="84" t="str">
        <f aca="true">IF(OR(B142="",F142="✅ Entregado",F142="✖️ Anulado"),"",TODAY()-B142)</f>
        <v/>
      </c>
      <c r="H142" s="81"/>
      <c r="I142" s="80"/>
      <c r="J142" s="81"/>
      <c r="K142" s="80"/>
      <c r="L142" s="80"/>
      <c r="M142" s="80"/>
      <c r="N142" s="80"/>
      <c r="O142" s="80"/>
      <c r="P142" s="85"/>
      <c r="Q142" s="85"/>
      <c r="R142" s="86" t="str">
        <f aca="false">IF(OR(P142="",F142="✖️ Anulado"),"",P142-N(Q142))</f>
        <v/>
      </c>
      <c r="S142" s="81"/>
      <c r="T142" s="87"/>
      <c r="U142" s="81"/>
    </row>
    <row r="143" customFormat="false" ht="21" hidden="false" customHeight="true" outlineLevel="0" collapsed="false">
      <c r="A143" s="71" t="n">
        <v>139</v>
      </c>
      <c r="B143" s="80"/>
      <c r="C143" s="81"/>
      <c r="D143" s="82"/>
      <c r="E143" s="81"/>
      <c r="F143" s="83" t="str">
        <f aca="false">IF(C143="","",IF(T143="Sí","✖️ Anulado",IF(O143&lt;&gt;"","✅ Entregado",IF(S143&lt;&gt;"","⚠️ Incidencia",IF(N143&lt;&gt;"","⏳ Esperando recogida",IF(OR(M143&lt;&gt;"",L143&lt;&gt;""),"🔔 Por avisar",IF(K143&lt;&gt;"","🛠️ En el taller",IF(I143&lt;&gt;"","📦 Esperando proveedor","🛒 Por pedir"))))))))</f>
        <v/>
      </c>
      <c r="G143" s="84" t="str">
        <f aca="true">IF(OR(B143="",F143="✅ Entregado",F143="✖️ Anulado"),"",TODAY()-B143)</f>
        <v/>
      </c>
      <c r="H143" s="81"/>
      <c r="I143" s="80"/>
      <c r="J143" s="81"/>
      <c r="K143" s="80"/>
      <c r="L143" s="80"/>
      <c r="M143" s="80"/>
      <c r="N143" s="80"/>
      <c r="O143" s="80"/>
      <c r="P143" s="85"/>
      <c r="Q143" s="85"/>
      <c r="R143" s="86" t="str">
        <f aca="false">IF(OR(P143="",F143="✖️ Anulado"),"",P143-N(Q143))</f>
        <v/>
      </c>
      <c r="S143" s="81"/>
      <c r="T143" s="87"/>
      <c r="U143" s="81"/>
    </row>
    <row r="144" customFormat="false" ht="21" hidden="false" customHeight="true" outlineLevel="0" collapsed="false">
      <c r="A144" s="71" t="n">
        <v>140</v>
      </c>
      <c r="B144" s="80"/>
      <c r="C144" s="81"/>
      <c r="D144" s="82"/>
      <c r="E144" s="81"/>
      <c r="F144" s="83" t="str">
        <f aca="false">IF(C144="","",IF(T144="Sí","✖️ Anulado",IF(O144&lt;&gt;"","✅ Entregado",IF(S144&lt;&gt;"","⚠️ Incidencia",IF(N144&lt;&gt;"","⏳ Esperando recogida",IF(OR(M144&lt;&gt;"",L144&lt;&gt;""),"🔔 Por avisar",IF(K144&lt;&gt;"","🛠️ En el taller",IF(I144&lt;&gt;"","📦 Esperando proveedor","🛒 Por pedir"))))))))</f>
        <v/>
      </c>
      <c r="G144" s="84" t="str">
        <f aca="true">IF(OR(B144="",F144="✅ Entregado",F144="✖️ Anulado"),"",TODAY()-B144)</f>
        <v/>
      </c>
      <c r="H144" s="81"/>
      <c r="I144" s="80"/>
      <c r="J144" s="81"/>
      <c r="K144" s="80"/>
      <c r="L144" s="80"/>
      <c r="M144" s="80"/>
      <c r="N144" s="80"/>
      <c r="O144" s="80"/>
      <c r="P144" s="85"/>
      <c r="Q144" s="85"/>
      <c r="R144" s="86" t="str">
        <f aca="false">IF(OR(P144="",F144="✖️ Anulado"),"",P144-N(Q144))</f>
        <v/>
      </c>
      <c r="S144" s="81"/>
      <c r="T144" s="87"/>
      <c r="U144" s="81"/>
    </row>
    <row r="145" customFormat="false" ht="21" hidden="false" customHeight="true" outlineLevel="0" collapsed="false">
      <c r="A145" s="71" t="n">
        <v>141</v>
      </c>
      <c r="B145" s="80"/>
      <c r="C145" s="81"/>
      <c r="D145" s="82"/>
      <c r="E145" s="81"/>
      <c r="F145" s="83" t="str">
        <f aca="false">IF(C145="","",IF(T145="Sí","✖️ Anulado",IF(O145&lt;&gt;"","✅ Entregado",IF(S145&lt;&gt;"","⚠️ Incidencia",IF(N145&lt;&gt;"","⏳ Esperando recogida",IF(OR(M145&lt;&gt;"",L145&lt;&gt;""),"🔔 Por avisar",IF(K145&lt;&gt;"","🛠️ En el taller",IF(I145&lt;&gt;"","📦 Esperando proveedor","🛒 Por pedir"))))))))</f>
        <v/>
      </c>
      <c r="G145" s="84" t="str">
        <f aca="true">IF(OR(B145="",F145="✅ Entregado",F145="✖️ Anulado"),"",TODAY()-B145)</f>
        <v/>
      </c>
      <c r="H145" s="81"/>
      <c r="I145" s="80"/>
      <c r="J145" s="81"/>
      <c r="K145" s="80"/>
      <c r="L145" s="80"/>
      <c r="M145" s="80"/>
      <c r="N145" s="80"/>
      <c r="O145" s="80"/>
      <c r="P145" s="85"/>
      <c r="Q145" s="85"/>
      <c r="R145" s="86" t="str">
        <f aca="false">IF(OR(P145="",F145="✖️ Anulado"),"",P145-N(Q145))</f>
        <v/>
      </c>
      <c r="S145" s="81"/>
      <c r="T145" s="87"/>
      <c r="U145" s="81"/>
    </row>
    <row r="146" customFormat="false" ht="21" hidden="false" customHeight="true" outlineLevel="0" collapsed="false">
      <c r="A146" s="71" t="n">
        <v>142</v>
      </c>
      <c r="B146" s="80"/>
      <c r="C146" s="81"/>
      <c r="D146" s="82"/>
      <c r="E146" s="81"/>
      <c r="F146" s="83" t="str">
        <f aca="false">IF(C146="","",IF(T146="Sí","✖️ Anulado",IF(O146&lt;&gt;"","✅ Entregado",IF(S146&lt;&gt;"","⚠️ Incidencia",IF(N146&lt;&gt;"","⏳ Esperando recogida",IF(OR(M146&lt;&gt;"",L146&lt;&gt;""),"🔔 Por avisar",IF(K146&lt;&gt;"","🛠️ En el taller",IF(I146&lt;&gt;"","📦 Esperando proveedor","🛒 Por pedir"))))))))</f>
        <v/>
      </c>
      <c r="G146" s="84" t="str">
        <f aca="true">IF(OR(B146="",F146="✅ Entregado",F146="✖️ Anulado"),"",TODAY()-B146)</f>
        <v/>
      </c>
      <c r="H146" s="81"/>
      <c r="I146" s="80"/>
      <c r="J146" s="81"/>
      <c r="K146" s="80"/>
      <c r="L146" s="80"/>
      <c r="M146" s="80"/>
      <c r="N146" s="80"/>
      <c r="O146" s="80"/>
      <c r="P146" s="85"/>
      <c r="Q146" s="85"/>
      <c r="R146" s="86" t="str">
        <f aca="false">IF(OR(P146="",F146="✖️ Anulado"),"",P146-N(Q146))</f>
        <v/>
      </c>
      <c r="S146" s="81"/>
      <c r="T146" s="87"/>
      <c r="U146" s="81"/>
    </row>
    <row r="147" customFormat="false" ht="21" hidden="false" customHeight="true" outlineLevel="0" collapsed="false">
      <c r="A147" s="71" t="n">
        <v>143</v>
      </c>
      <c r="B147" s="80"/>
      <c r="C147" s="81"/>
      <c r="D147" s="82"/>
      <c r="E147" s="81"/>
      <c r="F147" s="83" t="str">
        <f aca="false">IF(C147="","",IF(T147="Sí","✖️ Anulado",IF(O147&lt;&gt;"","✅ Entregado",IF(S147&lt;&gt;"","⚠️ Incidencia",IF(N147&lt;&gt;"","⏳ Esperando recogida",IF(OR(M147&lt;&gt;"",L147&lt;&gt;""),"🔔 Por avisar",IF(K147&lt;&gt;"","🛠️ En el taller",IF(I147&lt;&gt;"","📦 Esperando proveedor","🛒 Por pedir"))))))))</f>
        <v/>
      </c>
      <c r="G147" s="84" t="str">
        <f aca="true">IF(OR(B147="",F147="✅ Entregado",F147="✖️ Anulado"),"",TODAY()-B147)</f>
        <v/>
      </c>
      <c r="H147" s="81"/>
      <c r="I147" s="80"/>
      <c r="J147" s="81"/>
      <c r="K147" s="80"/>
      <c r="L147" s="80"/>
      <c r="M147" s="80"/>
      <c r="N147" s="80"/>
      <c r="O147" s="80"/>
      <c r="P147" s="85"/>
      <c r="Q147" s="85"/>
      <c r="R147" s="86" t="str">
        <f aca="false">IF(OR(P147="",F147="✖️ Anulado"),"",P147-N(Q147))</f>
        <v/>
      </c>
      <c r="S147" s="81"/>
      <c r="T147" s="87"/>
      <c r="U147" s="81"/>
    </row>
    <row r="148" customFormat="false" ht="21" hidden="false" customHeight="true" outlineLevel="0" collapsed="false">
      <c r="A148" s="71" t="n">
        <v>144</v>
      </c>
      <c r="B148" s="80"/>
      <c r="C148" s="81"/>
      <c r="D148" s="82"/>
      <c r="E148" s="81"/>
      <c r="F148" s="83" t="str">
        <f aca="false">IF(C148="","",IF(T148="Sí","✖️ Anulado",IF(O148&lt;&gt;"","✅ Entregado",IF(S148&lt;&gt;"","⚠️ Incidencia",IF(N148&lt;&gt;"","⏳ Esperando recogida",IF(OR(M148&lt;&gt;"",L148&lt;&gt;""),"🔔 Por avisar",IF(K148&lt;&gt;"","🛠️ En el taller",IF(I148&lt;&gt;"","📦 Esperando proveedor","🛒 Por pedir"))))))))</f>
        <v/>
      </c>
      <c r="G148" s="84" t="str">
        <f aca="true">IF(OR(B148="",F148="✅ Entregado",F148="✖️ Anulado"),"",TODAY()-B148)</f>
        <v/>
      </c>
      <c r="H148" s="81"/>
      <c r="I148" s="80"/>
      <c r="J148" s="81"/>
      <c r="K148" s="80"/>
      <c r="L148" s="80"/>
      <c r="M148" s="80"/>
      <c r="N148" s="80"/>
      <c r="O148" s="80"/>
      <c r="P148" s="85"/>
      <c r="Q148" s="85"/>
      <c r="R148" s="86" t="str">
        <f aca="false">IF(OR(P148="",F148="✖️ Anulado"),"",P148-N(Q148))</f>
        <v/>
      </c>
      <c r="S148" s="81"/>
      <c r="T148" s="87"/>
      <c r="U148" s="81"/>
    </row>
    <row r="149" customFormat="false" ht="21" hidden="false" customHeight="true" outlineLevel="0" collapsed="false">
      <c r="A149" s="71" t="n">
        <v>145</v>
      </c>
      <c r="B149" s="80"/>
      <c r="C149" s="81"/>
      <c r="D149" s="82"/>
      <c r="E149" s="81"/>
      <c r="F149" s="83" t="str">
        <f aca="false">IF(C149="","",IF(T149="Sí","✖️ Anulado",IF(O149&lt;&gt;"","✅ Entregado",IF(S149&lt;&gt;"","⚠️ Incidencia",IF(N149&lt;&gt;"","⏳ Esperando recogida",IF(OR(M149&lt;&gt;"",L149&lt;&gt;""),"🔔 Por avisar",IF(K149&lt;&gt;"","🛠️ En el taller",IF(I149&lt;&gt;"","📦 Esperando proveedor","🛒 Por pedir"))))))))</f>
        <v/>
      </c>
      <c r="G149" s="84" t="str">
        <f aca="true">IF(OR(B149="",F149="✅ Entregado",F149="✖️ Anulado"),"",TODAY()-B149)</f>
        <v/>
      </c>
      <c r="H149" s="81"/>
      <c r="I149" s="80"/>
      <c r="J149" s="81"/>
      <c r="K149" s="80"/>
      <c r="L149" s="80"/>
      <c r="M149" s="80"/>
      <c r="N149" s="80"/>
      <c r="O149" s="80"/>
      <c r="P149" s="85"/>
      <c r="Q149" s="85"/>
      <c r="R149" s="86" t="str">
        <f aca="false">IF(OR(P149="",F149="✖️ Anulado"),"",P149-N(Q149))</f>
        <v/>
      </c>
      <c r="S149" s="81"/>
      <c r="T149" s="87"/>
      <c r="U149" s="81"/>
    </row>
    <row r="150" customFormat="false" ht="21" hidden="false" customHeight="true" outlineLevel="0" collapsed="false">
      <c r="A150" s="71" t="n">
        <v>146</v>
      </c>
      <c r="B150" s="80"/>
      <c r="C150" s="81"/>
      <c r="D150" s="82"/>
      <c r="E150" s="81"/>
      <c r="F150" s="83" t="str">
        <f aca="false">IF(C150="","",IF(T150="Sí","✖️ Anulado",IF(O150&lt;&gt;"","✅ Entregado",IF(S150&lt;&gt;"","⚠️ Incidencia",IF(N150&lt;&gt;"","⏳ Esperando recogida",IF(OR(M150&lt;&gt;"",L150&lt;&gt;""),"🔔 Por avisar",IF(K150&lt;&gt;"","🛠️ En el taller",IF(I150&lt;&gt;"","📦 Esperando proveedor","🛒 Por pedir"))))))))</f>
        <v/>
      </c>
      <c r="G150" s="84" t="str">
        <f aca="true">IF(OR(B150="",F150="✅ Entregado",F150="✖️ Anulado"),"",TODAY()-B150)</f>
        <v/>
      </c>
      <c r="H150" s="81"/>
      <c r="I150" s="80"/>
      <c r="J150" s="81"/>
      <c r="K150" s="80"/>
      <c r="L150" s="80"/>
      <c r="M150" s="80"/>
      <c r="N150" s="80"/>
      <c r="O150" s="80"/>
      <c r="P150" s="85"/>
      <c r="Q150" s="85"/>
      <c r="R150" s="86" t="str">
        <f aca="false">IF(OR(P150="",F150="✖️ Anulado"),"",P150-N(Q150))</f>
        <v/>
      </c>
      <c r="S150" s="81"/>
      <c r="T150" s="87"/>
      <c r="U150" s="81"/>
    </row>
    <row r="151" customFormat="false" ht="21" hidden="false" customHeight="true" outlineLevel="0" collapsed="false">
      <c r="A151" s="71" t="n">
        <v>147</v>
      </c>
      <c r="B151" s="80"/>
      <c r="C151" s="81"/>
      <c r="D151" s="82"/>
      <c r="E151" s="81"/>
      <c r="F151" s="83" t="str">
        <f aca="false">IF(C151="","",IF(T151="Sí","✖️ Anulado",IF(O151&lt;&gt;"","✅ Entregado",IF(S151&lt;&gt;"","⚠️ Incidencia",IF(N151&lt;&gt;"","⏳ Esperando recogida",IF(OR(M151&lt;&gt;"",L151&lt;&gt;""),"🔔 Por avisar",IF(K151&lt;&gt;"","🛠️ En el taller",IF(I151&lt;&gt;"","📦 Esperando proveedor","🛒 Por pedir"))))))))</f>
        <v/>
      </c>
      <c r="G151" s="84" t="str">
        <f aca="true">IF(OR(B151="",F151="✅ Entregado",F151="✖️ Anulado"),"",TODAY()-B151)</f>
        <v/>
      </c>
      <c r="H151" s="81"/>
      <c r="I151" s="80"/>
      <c r="J151" s="81"/>
      <c r="K151" s="80"/>
      <c r="L151" s="80"/>
      <c r="M151" s="80"/>
      <c r="N151" s="80"/>
      <c r="O151" s="80"/>
      <c r="P151" s="85"/>
      <c r="Q151" s="85"/>
      <c r="R151" s="86" t="str">
        <f aca="false">IF(OR(P151="",F151="✖️ Anulado"),"",P151-N(Q151))</f>
        <v/>
      </c>
      <c r="S151" s="81"/>
      <c r="T151" s="87"/>
      <c r="U151" s="81"/>
    </row>
    <row r="152" customFormat="false" ht="21" hidden="false" customHeight="true" outlineLevel="0" collapsed="false">
      <c r="A152" s="71" t="n">
        <v>148</v>
      </c>
      <c r="B152" s="80"/>
      <c r="C152" s="81"/>
      <c r="D152" s="82"/>
      <c r="E152" s="81"/>
      <c r="F152" s="83" t="str">
        <f aca="false">IF(C152="","",IF(T152="Sí","✖️ Anulado",IF(O152&lt;&gt;"","✅ Entregado",IF(S152&lt;&gt;"","⚠️ Incidencia",IF(N152&lt;&gt;"","⏳ Esperando recogida",IF(OR(M152&lt;&gt;"",L152&lt;&gt;""),"🔔 Por avisar",IF(K152&lt;&gt;"","🛠️ En el taller",IF(I152&lt;&gt;"","📦 Esperando proveedor","🛒 Por pedir"))))))))</f>
        <v/>
      </c>
      <c r="G152" s="84" t="str">
        <f aca="true">IF(OR(B152="",F152="✅ Entregado",F152="✖️ Anulado"),"",TODAY()-B152)</f>
        <v/>
      </c>
      <c r="H152" s="81"/>
      <c r="I152" s="80"/>
      <c r="J152" s="81"/>
      <c r="K152" s="80"/>
      <c r="L152" s="80"/>
      <c r="M152" s="80"/>
      <c r="N152" s="80"/>
      <c r="O152" s="80"/>
      <c r="P152" s="85"/>
      <c r="Q152" s="85"/>
      <c r="R152" s="86" t="str">
        <f aca="false">IF(OR(P152="",F152="✖️ Anulado"),"",P152-N(Q152))</f>
        <v/>
      </c>
      <c r="S152" s="81"/>
      <c r="T152" s="87"/>
      <c r="U152" s="81"/>
    </row>
    <row r="153" customFormat="false" ht="21" hidden="false" customHeight="true" outlineLevel="0" collapsed="false">
      <c r="A153" s="71" t="n">
        <v>149</v>
      </c>
      <c r="B153" s="80"/>
      <c r="C153" s="81"/>
      <c r="D153" s="82"/>
      <c r="E153" s="81"/>
      <c r="F153" s="83" t="str">
        <f aca="false">IF(C153="","",IF(T153="Sí","✖️ Anulado",IF(O153&lt;&gt;"","✅ Entregado",IF(S153&lt;&gt;"","⚠️ Incidencia",IF(N153&lt;&gt;"","⏳ Esperando recogida",IF(OR(M153&lt;&gt;"",L153&lt;&gt;""),"🔔 Por avisar",IF(K153&lt;&gt;"","🛠️ En el taller",IF(I153&lt;&gt;"","📦 Esperando proveedor","🛒 Por pedir"))))))))</f>
        <v/>
      </c>
      <c r="G153" s="84" t="str">
        <f aca="true">IF(OR(B153="",F153="✅ Entregado",F153="✖️ Anulado"),"",TODAY()-B153)</f>
        <v/>
      </c>
      <c r="H153" s="81"/>
      <c r="I153" s="80"/>
      <c r="J153" s="81"/>
      <c r="K153" s="80"/>
      <c r="L153" s="80"/>
      <c r="M153" s="80"/>
      <c r="N153" s="80"/>
      <c r="O153" s="80"/>
      <c r="P153" s="85"/>
      <c r="Q153" s="85"/>
      <c r="R153" s="86" t="str">
        <f aca="false">IF(OR(P153="",F153="✖️ Anulado"),"",P153-N(Q153))</f>
        <v/>
      </c>
      <c r="S153" s="81"/>
      <c r="T153" s="87"/>
      <c r="U153" s="81"/>
    </row>
    <row r="154" customFormat="false" ht="21" hidden="false" customHeight="true" outlineLevel="0" collapsed="false">
      <c r="A154" s="71" t="n">
        <v>150</v>
      </c>
      <c r="B154" s="80"/>
      <c r="C154" s="81"/>
      <c r="D154" s="82"/>
      <c r="E154" s="81"/>
      <c r="F154" s="83" t="str">
        <f aca="false">IF(C154="","",IF(T154="Sí","✖️ Anulado",IF(O154&lt;&gt;"","✅ Entregado",IF(S154&lt;&gt;"","⚠️ Incidencia",IF(N154&lt;&gt;"","⏳ Esperando recogida",IF(OR(M154&lt;&gt;"",L154&lt;&gt;""),"🔔 Por avisar",IF(K154&lt;&gt;"","🛠️ En el taller",IF(I154&lt;&gt;"","📦 Esperando proveedor","🛒 Por pedir"))))))))</f>
        <v/>
      </c>
      <c r="G154" s="84" t="str">
        <f aca="true">IF(OR(B154="",F154="✅ Entregado",F154="✖️ Anulado"),"",TODAY()-B154)</f>
        <v/>
      </c>
      <c r="H154" s="81"/>
      <c r="I154" s="80"/>
      <c r="J154" s="81"/>
      <c r="K154" s="80"/>
      <c r="L154" s="80"/>
      <c r="M154" s="80"/>
      <c r="N154" s="80"/>
      <c r="O154" s="80"/>
      <c r="P154" s="85"/>
      <c r="Q154" s="85"/>
      <c r="R154" s="86" t="str">
        <f aca="false">IF(OR(P154="",F154="✖️ Anulado"),"",P154-N(Q154))</f>
        <v/>
      </c>
      <c r="S154" s="81"/>
      <c r="T154" s="87"/>
      <c r="U154" s="81"/>
    </row>
    <row r="155" customFormat="false" ht="21" hidden="false" customHeight="true" outlineLevel="0" collapsed="false">
      <c r="A155" s="71" t="n">
        <v>151</v>
      </c>
      <c r="B155" s="80"/>
      <c r="C155" s="81"/>
      <c r="D155" s="82"/>
      <c r="E155" s="81"/>
      <c r="F155" s="83" t="str">
        <f aca="false">IF(C155="","",IF(T155="Sí","✖️ Anulado",IF(O155&lt;&gt;"","✅ Entregado",IF(S155&lt;&gt;"","⚠️ Incidencia",IF(N155&lt;&gt;"","⏳ Esperando recogida",IF(OR(M155&lt;&gt;"",L155&lt;&gt;""),"🔔 Por avisar",IF(K155&lt;&gt;"","🛠️ En el taller",IF(I155&lt;&gt;"","📦 Esperando proveedor","🛒 Por pedir"))))))))</f>
        <v/>
      </c>
      <c r="G155" s="84" t="str">
        <f aca="true">IF(OR(B155="",F155="✅ Entregado",F155="✖️ Anulado"),"",TODAY()-B155)</f>
        <v/>
      </c>
      <c r="H155" s="81"/>
      <c r="I155" s="80"/>
      <c r="J155" s="81"/>
      <c r="K155" s="80"/>
      <c r="L155" s="80"/>
      <c r="M155" s="80"/>
      <c r="N155" s="80"/>
      <c r="O155" s="80"/>
      <c r="P155" s="85"/>
      <c r="Q155" s="85"/>
      <c r="R155" s="86" t="str">
        <f aca="false">IF(OR(P155="",F155="✖️ Anulado"),"",P155-N(Q155))</f>
        <v/>
      </c>
      <c r="S155" s="81"/>
      <c r="T155" s="87"/>
      <c r="U155" s="81"/>
    </row>
    <row r="156" customFormat="false" ht="21" hidden="false" customHeight="true" outlineLevel="0" collapsed="false">
      <c r="A156" s="71" t="n">
        <v>152</v>
      </c>
      <c r="B156" s="80"/>
      <c r="C156" s="81"/>
      <c r="D156" s="82"/>
      <c r="E156" s="81"/>
      <c r="F156" s="83" t="str">
        <f aca="false">IF(C156="","",IF(T156="Sí","✖️ Anulado",IF(O156&lt;&gt;"","✅ Entregado",IF(S156&lt;&gt;"","⚠️ Incidencia",IF(N156&lt;&gt;"","⏳ Esperando recogida",IF(OR(M156&lt;&gt;"",L156&lt;&gt;""),"🔔 Por avisar",IF(K156&lt;&gt;"","🛠️ En el taller",IF(I156&lt;&gt;"","📦 Esperando proveedor","🛒 Por pedir"))))))))</f>
        <v/>
      </c>
      <c r="G156" s="84" t="str">
        <f aca="true">IF(OR(B156="",F156="✅ Entregado",F156="✖️ Anulado"),"",TODAY()-B156)</f>
        <v/>
      </c>
      <c r="H156" s="81"/>
      <c r="I156" s="80"/>
      <c r="J156" s="81"/>
      <c r="K156" s="80"/>
      <c r="L156" s="80"/>
      <c r="M156" s="80"/>
      <c r="N156" s="80"/>
      <c r="O156" s="80"/>
      <c r="P156" s="85"/>
      <c r="Q156" s="85"/>
      <c r="R156" s="86" t="str">
        <f aca="false">IF(OR(P156="",F156="✖️ Anulado"),"",P156-N(Q156))</f>
        <v/>
      </c>
      <c r="S156" s="81"/>
      <c r="T156" s="87"/>
      <c r="U156" s="81"/>
    </row>
    <row r="157" customFormat="false" ht="21" hidden="false" customHeight="true" outlineLevel="0" collapsed="false">
      <c r="A157" s="71" t="n">
        <v>153</v>
      </c>
      <c r="B157" s="80"/>
      <c r="C157" s="81"/>
      <c r="D157" s="82"/>
      <c r="E157" s="81"/>
      <c r="F157" s="83" t="str">
        <f aca="false">IF(C157="","",IF(T157="Sí","✖️ Anulado",IF(O157&lt;&gt;"","✅ Entregado",IF(S157&lt;&gt;"","⚠️ Incidencia",IF(N157&lt;&gt;"","⏳ Esperando recogida",IF(OR(M157&lt;&gt;"",L157&lt;&gt;""),"🔔 Por avisar",IF(K157&lt;&gt;"","🛠️ En el taller",IF(I157&lt;&gt;"","📦 Esperando proveedor","🛒 Por pedir"))))))))</f>
        <v/>
      </c>
      <c r="G157" s="84" t="str">
        <f aca="true">IF(OR(B157="",F157="✅ Entregado",F157="✖️ Anulado"),"",TODAY()-B157)</f>
        <v/>
      </c>
      <c r="H157" s="81"/>
      <c r="I157" s="80"/>
      <c r="J157" s="81"/>
      <c r="K157" s="80"/>
      <c r="L157" s="80"/>
      <c r="M157" s="80"/>
      <c r="N157" s="80"/>
      <c r="O157" s="80"/>
      <c r="P157" s="85"/>
      <c r="Q157" s="85"/>
      <c r="R157" s="86" t="str">
        <f aca="false">IF(OR(P157="",F157="✖️ Anulado"),"",P157-N(Q157))</f>
        <v/>
      </c>
      <c r="S157" s="81"/>
      <c r="T157" s="87"/>
      <c r="U157" s="81"/>
    </row>
    <row r="158" customFormat="false" ht="21" hidden="false" customHeight="true" outlineLevel="0" collapsed="false">
      <c r="A158" s="71" t="n">
        <v>154</v>
      </c>
      <c r="B158" s="80"/>
      <c r="C158" s="81"/>
      <c r="D158" s="82"/>
      <c r="E158" s="81"/>
      <c r="F158" s="83" t="str">
        <f aca="false">IF(C158="","",IF(T158="Sí","✖️ Anulado",IF(O158&lt;&gt;"","✅ Entregado",IF(S158&lt;&gt;"","⚠️ Incidencia",IF(N158&lt;&gt;"","⏳ Esperando recogida",IF(OR(M158&lt;&gt;"",L158&lt;&gt;""),"🔔 Por avisar",IF(K158&lt;&gt;"","🛠️ En el taller",IF(I158&lt;&gt;"","📦 Esperando proveedor","🛒 Por pedir"))))))))</f>
        <v/>
      </c>
      <c r="G158" s="84" t="str">
        <f aca="true">IF(OR(B158="",F158="✅ Entregado",F158="✖️ Anulado"),"",TODAY()-B158)</f>
        <v/>
      </c>
      <c r="H158" s="81"/>
      <c r="I158" s="80"/>
      <c r="J158" s="81"/>
      <c r="K158" s="80"/>
      <c r="L158" s="80"/>
      <c r="M158" s="80"/>
      <c r="N158" s="80"/>
      <c r="O158" s="80"/>
      <c r="P158" s="85"/>
      <c r="Q158" s="85"/>
      <c r="R158" s="86" t="str">
        <f aca="false">IF(OR(P158="",F158="✖️ Anulado"),"",P158-N(Q158))</f>
        <v/>
      </c>
      <c r="S158" s="81"/>
      <c r="T158" s="87"/>
      <c r="U158" s="81"/>
    </row>
    <row r="159" customFormat="false" ht="21" hidden="false" customHeight="true" outlineLevel="0" collapsed="false">
      <c r="A159" s="71" t="n">
        <v>155</v>
      </c>
      <c r="B159" s="80"/>
      <c r="C159" s="81"/>
      <c r="D159" s="82"/>
      <c r="E159" s="81"/>
      <c r="F159" s="83" t="str">
        <f aca="false">IF(C159="","",IF(T159="Sí","✖️ Anulado",IF(O159&lt;&gt;"","✅ Entregado",IF(S159&lt;&gt;"","⚠️ Incidencia",IF(N159&lt;&gt;"","⏳ Esperando recogida",IF(OR(M159&lt;&gt;"",L159&lt;&gt;""),"🔔 Por avisar",IF(K159&lt;&gt;"","🛠️ En el taller",IF(I159&lt;&gt;"","📦 Esperando proveedor","🛒 Por pedir"))))))))</f>
        <v/>
      </c>
      <c r="G159" s="84" t="str">
        <f aca="true">IF(OR(B159="",F159="✅ Entregado",F159="✖️ Anulado"),"",TODAY()-B159)</f>
        <v/>
      </c>
      <c r="H159" s="81"/>
      <c r="I159" s="80"/>
      <c r="J159" s="81"/>
      <c r="K159" s="80"/>
      <c r="L159" s="80"/>
      <c r="M159" s="80"/>
      <c r="N159" s="80"/>
      <c r="O159" s="80"/>
      <c r="P159" s="85"/>
      <c r="Q159" s="85"/>
      <c r="R159" s="86" t="str">
        <f aca="false">IF(OR(P159="",F159="✖️ Anulado"),"",P159-N(Q159))</f>
        <v/>
      </c>
      <c r="S159" s="81"/>
      <c r="T159" s="87"/>
      <c r="U159" s="81"/>
    </row>
    <row r="160" customFormat="false" ht="21" hidden="false" customHeight="true" outlineLevel="0" collapsed="false">
      <c r="A160" s="71" t="n">
        <v>156</v>
      </c>
      <c r="B160" s="80"/>
      <c r="C160" s="81"/>
      <c r="D160" s="82"/>
      <c r="E160" s="81"/>
      <c r="F160" s="83" t="str">
        <f aca="false">IF(C160="","",IF(T160="Sí","✖️ Anulado",IF(O160&lt;&gt;"","✅ Entregado",IF(S160&lt;&gt;"","⚠️ Incidencia",IF(N160&lt;&gt;"","⏳ Esperando recogida",IF(OR(M160&lt;&gt;"",L160&lt;&gt;""),"🔔 Por avisar",IF(K160&lt;&gt;"","🛠️ En el taller",IF(I160&lt;&gt;"","📦 Esperando proveedor","🛒 Por pedir"))))))))</f>
        <v/>
      </c>
      <c r="G160" s="84" t="str">
        <f aca="true">IF(OR(B160="",F160="✅ Entregado",F160="✖️ Anulado"),"",TODAY()-B160)</f>
        <v/>
      </c>
      <c r="H160" s="81"/>
      <c r="I160" s="80"/>
      <c r="J160" s="81"/>
      <c r="K160" s="80"/>
      <c r="L160" s="80"/>
      <c r="M160" s="80"/>
      <c r="N160" s="80"/>
      <c r="O160" s="80"/>
      <c r="P160" s="85"/>
      <c r="Q160" s="85"/>
      <c r="R160" s="86" t="str">
        <f aca="false">IF(OR(P160="",F160="✖️ Anulado"),"",P160-N(Q160))</f>
        <v/>
      </c>
      <c r="S160" s="81"/>
      <c r="T160" s="87"/>
      <c r="U160" s="81"/>
    </row>
    <row r="161" customFormat="false" ht="21" hidden="false" customHeight="true" outlineLevel="0" collapsed="false">
      <c r="A161" s="71" t="n">
        <v>157</v>
      </c>
      <c r="B161" s="80"/>
      <c r="C161" s="81"/>
      <c r="D161" s="82"/>
      <c r="E161" s="81"/>
      <c r="F161" s="83" t="str">
        <f aca="false">IF(C161="","",IF(T161="Sí","✖️ Anulado",IF(O161&lt;&gt;"","✅ Entregado",IF(S161&lt;&gt;"","⚠️ Incidencia",IF(N161&lt;&gt;"","⏳ Esperando recogida",IF(OR(M161&lt;&gt;"",L161&lt;&gt;""),"🔔 Por avisar",IF(K161&lt;&gt;"","🛠️ En el taller",IF(I161&lt;&gt;"","📦 Esperando proveedor","🛒 Por pedir"))))))))</f>
        <v/>
      </c>
      <c r="G161" s="84" t="str">
        <f aca="true">IF(OR(B161="",F161="✅ Entregado",F161="✖️ Anulado"),"",TODAY()-B161)</f>
        <v/>
      </c>
      <c r="H161" s="81"/>
      <c r="I161" s="80"/>
      <c r="J161" s="81"/>
      <c r="K161" s="80"/>
      <c r="L161" s="80"/>
      <c r="M161" s="80"/>
      <c r="N161" s="80"/>
      <c r="O161" s="80"/>
      <c r="P161" s="85"/>
      <c r="Q161" s="85"/>
      <c r="R161" s="86" t="str">
        <f aca="false">IF(OR(P161="",F161="✖️ Anulado"),"",P161-N(Q161))</f>
        <v/>
      </c>
      <c r="S161" s="81"/>
      <c r="T161" s="87"/>
      <c r="U161" s="81"/>
    </row>
    <row r="162" customFormat="false" ht="21" hidden="false" customHeight="true" outlineLevel="0" collapsed="false">
      <c r="A162" s="71" t="n">
        <v>158</v>
      </c>
      <c r="B162" s="80"/>
      <c r="C162" s="81"/>
      <c r="D162" s="82"/>
      <c r="E162" s="81"/>
      <c r="F162" s="83" t="str">
        <f aca="false">IF(C162="","",IF(T162="Sí","✖️ Anulado",IF(O162&lt;&gt;"","✅ Entregado",IF(S162&lt;&gt;"","⚠️ Incidencia",IF(N162&lt;&gt;"","⏳ Esperando recogida",IF(OR(M162&lt;&gt;"",L162&lt;&gt;""),"🔔 Por avisar",IF(K162&lt;&gt;"","🛠️ En el taller",IF(I162&lt;&gt;"","📦 Esperando proveedor","🛒 Por pedir"))))))))</f>
        <v/>
      </c>
      <c r="G162" s="84" t="str">
        <f aca="true">IF(OR(B162="",F162="✅ Entregado",F162="✖️ Anulado"),"",TODAY()-B162)</f>
        <v/>
      </c>
      <c r="H162" s="81"/>
      <c r="I162" s="80"/>
      <c r="J162" s="81"/>
      <c r="K162" s="80"/>
      <c r="L162" s="80"/>
      <c r="M162" s="80"/>
      <c r="N162" s="80"/>
      <c r="O162" s="80"/>
      <c r="P162" s="85"/>
      <c r="Q162" s="85"/>
      <c r="R162" s="86" t="str">
        <f aca="false">IF(OR(P162="",F162="✖️ Anulado"),"",P162-N(Q162))</f>
        <v/>
      </c>
      <c r="S162" s="81"/>
      <c r="T162" s="87"/>
      <c r="U162" s="81"/>
    </row>
    <row r="163" customFormat="false" ht="21" hidden="false" customHeight="true" outlineLevel="0" collapsed="false">
      <c r="A163" s="71" t="n">
        <v>159</v>
      </c>
      <c r="B163" s="80"/>
      <c r="C163" s="81"/>
      <c r="D163" s="82"/>
      <c r="E163" s="81"/>
      <c r="F163" s="83" t="str">
        <f aca="false">IF(C163="","",IF(T163="Sí","✖️ Anulado",IF(O163&lt;&gt;"","✅ Entregado",IF(S163&lt;&gt;"","⚠️ Incidencia",IF(N163&lt;&gt;"","⏳ Esperando recogida",IF(OR(M163&lt;&gt;"",L163&lt;&gt;""),"🔔 Por avisar",IF(K163&lt;&gt;"","🛠️ En el taller",IF(I163&lt;&gt;"","📦 Esperando proveedor","🛒 Por pedir"))))))))</f>
        <v/>
      </c>
      <c r="G163" s="84" t="str">
        <f aca="true">IF(OR(B163="",F163="✅ Entregado",F163="✖️ Anulado"),"",TODAY()-B163)</f>
        <v/>
      </c>
      <c r="H163" s="81"/>
      <c r="I163" s="80"/>
      <c r="J163" s="81"/>
      <c r="K163" s="80"/>
      <c r="L163" s="80"/>
      <c r="M163" s="80"/>
      <c r="N163" s="80"/>
      <c r="O163" s="80"/>
      <c r="P163" s="85"/>
      <c r="Q163" s="85"/>
      <c r="R163" s="86" t="str">
        <f aca="false">IF(OR(P163="",F163="✖️ Anulado"),"",P163-N(Q163))</f>
        <v/>
      </c>
      <c r="S163" s="81"/>
      <c r="T163" s="87"/>
      <c r="U163" s="81"/>
    </row>
    <row r="164" customFormat="false" ht="21" hidden="false" customHeight="true" outlineLevel="0" collapsed="false">
      <c r="A164" s="71" t="n">
        <v>160</v>
      </c>
      <c r="B164" s="80"/>
      <c r="C164" s="81"/>
      <c r="D164" s="82"/>
      <c r="E164" s="81"/>
      <c r="F164" s="83" t="str">
        <f aca="false">IF(C164="","",IF(T164="Sí","✖️ Anulado",IF(O164&lt;&gt;"","✅ Entregado",IF(S164&lt;&gt;"","⚠️ Incidencia",IF(N164&lt;&gt;"","⏳ Esperando recogida",IF(OR(M164&lt;&gt;"",L164&lt;&gt;""),"🔔 Por avisar",IF(K164&lt;&gt;"","🛠️ En el taller",IF(I164&lt;&gt;"","📦 Esperando proveedor","🛒 Por pedir"))))))))</f>
        <v/>
      </c>
      <c r="G164" s="84" t="str">
        <f aca="true">IF(OR(B164="",F164="✅ Entregado",F164="✖️ Anulado"),"",TODAY()-B164)</f>
        <v/>
      </c>
      <c r="H164" s="81"/>
      <c r="I164" s="80"/>
      <c r="J164" s="81"/>
      <c r="K164" s="80"/>
      <c r="L164" s="80"/>
      <c r="M164" s="80"/>
      <c r="N164" s="80"/>
      <c r="O164" s="80"/>
      <c r="P164" s="85"/>
      <c r="Q164" s="85"/>
      <c r="R164" s="86" t="str">
        <f aca="false">IF(OR(P164="",F164="✖️ Anulado"),"",P164-N(Q164))</f>
        <v/>
      </c>
      <c r="S164" s="81"/>
      <c r="T164" s="87"/>
      <c r="U164" s="81"/>
    </row>
    <row r="165" customFormat="false" ht="21" hidden="false" customHeight="true" outlineLevel="0" collapsed="false">
      <c r="A165" s="71" t="n">
        <v>161</v>
      </c>
      <c r="B165" s="80"/>
      <c r="C165" s="81"/>
      <c r="D165" s="82"/>
      <c r="E165" s="81"/>
      <c r="F165" s="83" t="str">
        <f aca="false">IF(C165="","",IF(T165="Sí","✖️ Anulado",IF(O165&lt;&gt;"","✅ Entregado",IF(S165&lt;&gt;"","⚠️ Incidencia",IF(N165&lt;&gt;"","⏳ Esperando recogida",IF(OR(M165&lt;&gt;"",L165&lt;&gt;""),"🔔 Por avisar",IF(K165&lt;&gt;"","🛠️ En el taller",IF(I165&lt;&gt;"","📦 Esperando proveedor","🛒 Por pedir"))))))))</f>
        <v/>
      </c>
      <c r="G165" s="84" t="str">
        <f aca="true">IF(OR(B165="",F165="✅ Entregado",F165="✖️ Anulado"),"",TODAY()-B165)</f>
        <v/>
      </c>
      <c r="H165" s="81"/>
      <c r="I165" s="80"/>
      <c r="J165" s="81"/>
      <c r="K165" s="80"/>
      <c r="L165" s="80"/>
      <c r="M165" s="80"/>
      <c r="N165" s="80"/>
      <c r="O165" s="80"/>
      <c r="P165" s="85"/>
      <c r="Q165" s="85"/>
      <c r="R165" s="86" t="str">
        <f aca="false">IF(OR(P165="",F165="✖️ Anulado"),"",P165-N(Q165))</f>
        <v/>
      </c>
      <c r="S165" s="81"/>
      <c r="T165" s="87"/>
      <c r="U165" s="81"/>
    </row>
    <row r="166" customFormat="false" ht="21" hidden="false" customHeight="true" outlineLevel="0" collapsed="false">
      <c r="A166" s="71" t="n">
        <v>162</v>
      </c>
      <c r="B166" s="80"/>
      <c r="C166" s="81"/>
      <c r="D166" s="82"/>
      <c r="E166" s="81"/>
      <c r="F166" s="83" t="str">
        <f aca="false">IF(C166="","",IF(T166="Sí","✖️ Anulado",IF(O166&lt;&gt;"","✅ Entregado",IF(S166&lt;&gt;"","⚠️ Incidencia",IF(N166&lt;&gt;"","⏳ Esperando recogida",IF(OR(M166&lt;&gt;"",L166&lt;&gt;""),"🔔 Por avisar",IF(K166&lt;&gt;"","🛠️ En el taller",IF(I166&lt;&gt;"","📦 Esperando proveedor","🛒 Por pedir"))))))))</f>
        <v/>
      </c>
      <c r="G166" s="84" t="str">
        <f aca="true">IF(OR(B166="",F166="✅ Entregado",F166="✖️ Anulado"),"",TODAY()-B166)</f>
        <v/>
      </c>
      <c r="H166" s="81"/>
      <c r="I166" s="80"/>
      <c r="J166" s="81"/>
      <c r="K166" s="80"/>
      <c r="L166" s="80"/>
      <c r="M166" s="80"/>
      <c r="N166" s="80"/>
      <c r="O166" s="80"/>
      <c r="P166" s="85"/>
      <c r="Q166" s="85"/>
      <c r="R166" s="86" t="str">
        <f aca="false">IF(OR(P166="",F166="✖️ Anulado"),"",P166-N(Q166))</f>
        <v/>
      </c>
      <c r="S166" s="81"/>
      <c r="T166" s="87"/>
      <c r="U166" s="81"/>
    </row>
    <row r="167" customFormat="false" ht="21" hidden="false" customHeight="true" outlineLevel="0" collapsed="false">
      <c r="A167" s="71" t="n">
        <v>163</v>
      </c>
      <c r="B167" s="80"/>
      <c r="C167" s="81"/>
      <c r="D167" s="82"/>
      <c r="E167" s="81"/>
      <c r="F167" s="83" t="str">
        <f aca="false">IF(C167="","",IF(T167="Sí","✖️ Anulado",IF(O167&lt;&gt;"","✅ Entregado",IF(S167&lt;&gt;"","⚠️ Incidencia",IF(N167&lt;&gt;"","⏳ Esperando recogida",IF(OR(M167&lt;&gt;"",L167&lt;&gt;""),"🔔 Por avisar",IF(K167&lt;&gt;"","🛠️ En el taller",IF(I167&lt;&gt;"","📦 Esperando proveedor","🛒 Por pedir"))))))))</f>
        <v/>
      </c>
      <c r="G167" s="84" t="str">
        <f aca="true">IF(OR(B167="",F167="✅ Entregado",F167="✖️ Anulado"),"",TODAY()-B167)</f>
        <v/>
      </c>
      <c r="H167" s="81"/>
      <c r="I167" s="80"/>
      <c r="J167" s="81"/>
      <c r="K167" s="80"/>
      <c r="L167" s="80"/>
      <c r="M167" s="80"/>
      <c r="N167" s="80"/>
      <c r="O167" s="80"/>
      <c r="P167" s="85"/>
      <c r="Q167" s="85"/>
      <c r="R167" s="86" t="str">
        <f aca="false">IF(OR(P167="",F167="✖️ Anulado"),"",P167-N(Q167))</f>
        <v/>
      </c>
      <c r="S167" s="81"/>
      <c r="T167" s="87"/>
      <c r="U167" s="81"/>
    </row>
    <row r="168" customFormat="false" ht="21" hidden="false" customHeight="true" outlineLevel="0" collapsed="false">
      <c r="A168" s="71" t="n">
        <v>164</v>
      </c>
      <c r="B168" s="80"/>
      <c r="C168" s="81"/>
      <c r="D168" s="82"/>
      <c r="E168" s="81"/>
      <c r="F168" s="83" t="str">
        <f aca="false">IF(C168="","",IF(T168="Sí","✖️ Anulado",IF(O168&lt;&gt;"","✅ Entregado",IF(S168&lt;&gt;"","⚠️ Incidencia",IF(N168&lt;&gt;"","⏳ Esperando recogida",IF(OR(M168&lt;&gt;"",L168&lt;&gt;""),"🔔 Por avisar",IF(K168&lt;&gt;"","🛠️ En el taller",IF(I168&lt;&gt;"","📦 Esperando proveedor","🛒 Por pedir"))))))))</f>
        <v/>
      </c>
      <c r="G168" s="84" t="str">
        <f aca="true">IF(OR(B168="",F168="✅ Entregado",F168="✖️ Anulado"),"",TODAY()-B168)</f>
        <v/>
      </c>
      <c r="H168" s="81"/>
      <c r="I168" s="80"/>
      <c r="J168" s="81"/>
      <c r="K168" s="80"/>
      <c r="L168" s="80"/>
      <c r="M168" s="80"/>
      <c r="N168" s="80"/>
      <c r="O168" s="80"/>
      <c r="P168" s="85"/>
      <c r="Q168" s="85"/>
      <c r="R168" s="86" t="str">
        <f aca="false">IF(OR(P168="",F168="✖️ Anulado"),"",P168-N(Q168))</f>
        <v/>
      </c>
      <c r="S168" s="81"/>
      <c r="T168" s="87"/>
      <c r="U168" s="81"/>
    </row>
    <row r="169" customFormat="false" ht="21" hidden="false" customHeight="true" outlineLevel="0" collapsed="false">
      <c r="A169" s="71" t="n">
        <v>165</v>
      </c>
      <c r="B169" s="80"/>
      <c r="C169" s="81"/>
      <c r="D169" s="82"/>
      <c r="E169" s="81"/>
      <c r="F169" s="83" t="str">
        <f aca="false">IF(C169="","",IF(T169="Sí","✖️ Anulado",IF(O169&lt;&gt;"","✅ Entregado",IF(S169&lt;&gt;"","⚠️ Incidencia",IF(N169&lt;&gt;"","⏳ Esperando recogida",IF(OR(M169&lt;&gt;"",L169&lt;&gt;""),"🔔 Por avisar",IF(K169&lt;&gt;"","🛠️ En el taller",IF(I169&lt;&gt;"","📦 Esperando proveedor","🛒 Por pedir"))))))))</f>
        <v/>
      </c>
      <c r="G169" s="84" t="str">
        <f aca="true">IF(OR(B169="",F169="✅ Entregado",F169="✖️ Anulado"),"",TODAY()-B169)</f>
        <v/>
      </c>
      <c r="H169" s="81"/>
      <c r="I169" s="80"/>
      <c r="J169" s="81"/>
      <c r="K169" s="80"/>
      <c r="L169" s="80"/>
      <c r="M169" s="80"/>
      <c r="N169" s="80"/>
      <c r="O169" s="80"/>
      <c r="P169" s="85"/>
      <c r="Q169" s="85"/>
      <c r="R169" s="86" t="str">
        <f aca="false">IF(OR(P169="",F169="✖️ Anulado"),"",P169-N(Q169))</f>
        <v/>
      </c>
      <c r="S169" s="81"/>
      <c r="T169" s="87"/>
      <c r="U169" s="81"/>
    </row>
    <row r="170" customFormat="false" ht="21" hidden="false" customHeight="true" outlineLevel="0" collapsed="false">
      <c r="A170" s="71" t="n">
        <v>166</v>
      </c>
      <c r="B170" s="80"/>
      <c r="C170" s="81"/>
      <c r="D170" s="82"/>
      <c r="E170" s="81"/>
      <c r="F170" s="83" t="str">
        <f aca="false">IF(C170="","",IF(T170="Sí","✖️ Anulado",IF(O170&lt;&gt;"","✅ Entregado",IF(S170&lt;&gt;"","⚠️ Incidencia",IF(N170&lt;&gt;"","⏳ Esperando recogida",IF(OR(M170&lt;&gt;"",L170&lt;&gt;""),"🔔 Por avisar",IF(K170&lt;&gt;"","🛠️ En el taller",IF(I170&lt;&gt;"","📦 Esperando proveedor","🛒 Por pedir"))))))))</f>
        <v/>
      </c>
      <c r="G170" s="84" t="str">
        <f aca="true">IF(OR(B170="",F170="✅ Entregado",F170="✖️ Anulado"),"",TODAY()-B170)</f>
        <v/>
      </c>
      <c r="H170" s="81"/>
      <c r="I170" s="80"/>
      <c r="J170" s="81"/>
      <c r="K170" s="80"/>
      <c r="L170" s="80"/>
      <c r="M170" s="80"/>
      <c r="N170" s="80"/>
      <c r="O170" s="80"/>
      <c r="P170" s="85"/>
      <c r="Q170" s="85"/>
      <c r="R170" s="86" t="str">
        <f aca="false">IF(OR(P170="",F170="✖️ Anulado"),"",P170-N(Q170))</f>
        <v/>
      </c>
      <c r="S170" s="81"/>
      <c r="T170" s="87"/>
      <c r="U170" s="81"/>
    </row>
    <row r="171" customFormat="false" ht="21" hidden="false" customHeight="true" outlineLevel="0" collapsed="false">
      <c r="A171" s="71" t="n">
        <v>167</v>
      </c>
      <c r="B171" s="80"/>
      <c r="C171" s="81"/>
      <c r="D171" s="82"/>
      <c r="E171" s="81"/>
      <c r="F171" s="83" t="str">
        <f aca="false">IF(C171="","",IF(T171="Sí","✖️ Anulado",IF(O171&lt;&gt;"","✅ Entregado",IF(S171&lt;&gt;"","⚠️ Incidencia",IF(N171&lt;&gt;"","⏳ Esperando recogida",IF(OR(M171&lt;&gt;"",L171&lt;&gt;""),"🔔 Por avisar",IF(K171&lt;&gt;"","🛠️ En el taller",IF(I171&lt;&gt;"","📦 Esperando proveedor","🛒 Por pedir"))))))))</f>
        <v/>
      </c>
      <c r="G171" s="84" t="str">
        <f aca="true">IF(OR(B171="",F171="✅ Entregado",F171="✖️ Anulado"),"",TODAY()-B171)</f>
        <v/>
      </c>
      <c r="H171" s="81"/>
      <c r="I171" s="80"/>
      <c r="J171" s="81"/>
      <c r="K171" s="80"/>
      <c r="L171" s="80"/>
      <c r="M171" s="80"/>
      <c r="N171" s="80"/>
      <c r="O171" s="80"/>
      <c r="P171" s="85"/>
      <c r="Q171" s="85"/>
      <c r="R171" s="86" t="str">
        <f aca="false">IF(OR(P171="",F171="✖️ Anulado"),"",P171-N(Q171))</f>
        <v/>
      </c>
      <c r="S171" s="81"/>
      <c r="T171" s="87"/>
      <c r="U171" s="81"/>
    </row>
    <row r="172" customFormat="false" ht="21" hidden="false" customHeight="true" outlineLevel="0" collapsed="false">
      <c r="A172" s="71" t="n">
        <v>168</v>
      </c>
      <c r="B172" s="80"/>
      <c r="C172" s="81"/>
      <c r="D172" s="82"/>
      <c r="E172" s="81"/>
      <c r="F172" s="83" t="str">
        <f aca="false">IF(C172="","",IF(T172="Sí","✖️ Anulado",IF(O172&lt;&gt;"","✅ Entregado",IF(S172&lt;&gt;"","⚠️ Incidencia",IF(N172&lt;&gt;"","⏳ Esperando recogida",IF(OR(M172&lt;&gt;"",L172&lt;&gt;""),"🔔 Por avisar",IF(K172&lt;&gt;"","🛠️ En el taller",IF(I172&lt;&gt;"","📦 Esperando proveedor","🛒 Por pedir"))))))))</f>
        <v/>
      </c>
      <c r="G172" s="84" t="str">
        <f aca="true">IF(OR(B172="",F172="✅ Entregado",F172="✖️ Anulado"),"",TODAY()-B172)</f>
        <v/>
      </c>
      <c r="H172" s="81"/>
      <c r="I172" s="80"/>
      <c r="J172" s="81"/>
      <c r="K172" s="80"/>
      <c r="L172" s="80"/>
      <c r="M172" s="80"/>
      <c r="N172" s="80"/>
      <c r="O172" s="80"/>
      <c r="P172" s="85"/>
      <c r="Q172" s="85"/>
      <c r="R172" s="86" t="str">
        <f aca="false">IF(OR(P172="",F172="✖️ Anulado"),"",P172-N(Q172))</f>
        <v/>
      </c>
      <c r="S172" s="81"/>
      <c r="T172" s="87"/>
      <c r="U172" s="81"/>
    </row>
    <row r="173" customFormat="false" ht="21" hidden="false" customHeight="true" outlineLevel="0" collapsed="false">
      <c r="A173" s="71" t="n">
        <v>169</v>
      </c>
      <c r="B173" s="80"/>
      <c r="C173" s="81"/>
      <c r="D173" s="82"/>
      <c r="E173" s="81"/>
      <c r="F173" s="83" t="str">
        <f aca="false">IF(C173="","",IF(T173="Sí","✖️ Anulado",IF(O173&lt;&gt;"","✅ Entregado",IF(S173&lt;&gt;"","⚠️ Incidencia",IF(N173&lt;&gt;"","⏳ Esperando recogida",IF(OR(M173&lt;&gt;"",L173&lt;&gt;""),"🔔 Por avisar",IF(K173&lt;&gt;"","🛠️ En el taller",IF(I173&lt;&gt;"","📦 Esperando proveedor","🛒 Por pedir"))))))))</f>
        <v/>
      </c>
      <c r="G173" s="84" t="str">
        <f aca="true">IF(OR(B173="",F173="✅ Entregado",F173="✖️ Anulado"),"",TODAY()-B173)</f>
        <v/>
      </c>
      <c r="H173" s="81"/>
      <c r="I173" s="80"/>
      <c r="J173" s="81"/>
      <c r="K173" s="80"/>
      <c r="L173" s="80"/>
      <c r="M173" s="80"/>
      <c r="N173" s="80"/>
      <c r="O173" s="80"/>
      <c r="P173" s="85"/>
      <c r="Q173" s="85"/>
      <c r="R173" s="86" t="str">
        <f aca="false">IF(OR(P173="",F173="✖️ Anulado"),"",P173-N(Q173))</f>
        <v/>
      </c>
      <c r="S173" s="81"/>
      <c r="T173" s="87"/>
      <c r="U173" s="81"/>
    </row>
    <row r="174" customFormat="false" ht="21" hidden="false" customHeight="true" outlineLevel="0" collapsed="false">
      <c r="A174" s="71" t="n">
        <v>170</v>
      </c>
      <c r="B174" s="80"/>
      <c r="C174" s="81"/>
      <c r="D174" s="82"/>
      <c r="E174" s="81"/>
      <c r="F174" s="83" t="str">
        <f aca="false">IF(C174="","",IF(T174="Sí","✖️ Anulado",IF(O174&lt;&gt;"","✅ Entregado",IF(S174&lt;&gt;"","⚠️ Incidencia",IF(N174&lt;&gt;"","⏳ Esperando recogida",IF(OR(M174&lt;&gt;"",L174&lt;&gt;""),"🔔 Por avisar",IF(K174&lt;&gt;"","🛠️ En el taller",IF(I174&lt;&gt;"","📦 Esperando proveedor","🛒 Por pedir"))))))))</f>
        <v/>
      </c>
      <c r="G174" s="84" t="str">
        <f aca="true">IF(OR(B174="",F174="✅ Entregado",F174="✖️ Anulado"),"",TODAY()-B174)</f>
        <v/>
      </c>
      <c r="H174" s="81"/>
      <c r="I174" s="80"/>
      <c r="J174" s="81"/>
      <c r="K174" s="80"/>
      <c r="L174" s="80"/>
      <c r="M174" s="80"/>
      <c r="N174" s="80"/>
      <c r="O174" s="80"/>
      <c r="P174" s="85"/>
      <c r="Q174" s="85"/>
      <c r="R174" s="86" t="str">
        <f aca="false">IF(OR(P174="",F174="✖️ Anulado"),"",P174-N(Q174))</f>
        <v/>
      </c>
      <c r="S174" s="81"/>
      <c r="T174" s="87"/>
      <c r="U174" s="81"/>
    </row>
    <row r="175" customFormat="false" ht="21" hidden="false" customHeight="true" outlineLevel="0" collapsed="false">
      <c r="A175" s="71" t="n">
        <v>171</v>
      </c>
      <c r="B175" s="80"/>
      <c r="C175" s="81"/>
      <c r="D175" s="82"/>
      <c r="E175" s="81"/>
      <c r="F175" s="83" t="str">
        <f aca="false">IF(C175="","",IF(T175="Sí","✖️ Anulado",IF(O175&lt;&gt;"","✅ Entregado",IF(S175&lt;&gt;"","⚠️ Incidencia",IF(N175&lt;&gt;"","⏳ Esperando recogida",IF(OR(M175&lt;&gt;"",L175&lt;&gt;""),"🔔 Por avisar",IF(K175&lt;&gt;"","🛠️ En el taller",IF(I175&lt;&gt;"","📦 Esperando proveedor","🛒 Por pedir"))))))))</f>
        <v/>
      </c>
      <c r="G175" s="84" t="str">
        <f aca="true">IF(OR(B175="",F175="✅ Entregado",F175="✖️ Anulado"),"",TODAY()-B175)</f>
        <v/>
      </c>
      <c r="H175" s="81"/>
      <c r="I175" s="80"/>
      <c r="J175" s="81"/>
      <c r="K175" s="80"/>
      <c r="L175" s="80"/>
      <c r="M175" s="80"/>
      <c r="N175" s="80"/>
      <c r="O175" s="80"/>
      <c r="P175" s="85"/>
      <c r="Q175" s="85"/>
      <c r="R175" s="86" t="str">
        <f aca="false">IF(OR(P175="",F175="✖️ Anulado"),"",P175-N(Q175))</f>
        <v/>
      </c>
      <c r="S175" s="81"/>
      <c r="T175" s="87"/>
      <c r="U175" s="81"/>
    </row>
    <row r="176" customFormat="false" ht="21" hidden="false" customHeight="true" outlineLevel="0" collapsed="false">
      <c r="A176" s="71" t="n">
        <v>172</v>
      </c>
      <c r="B176" s="80"/>
      <c r="C176" s="81"/>
      <c r="D176" s="82"/>
      <c r="E176" s="81"/>
      <c r="F176" s="83" t="str">
        <f aca="false">IF(C176="","",IF(T176="Sí","✖️ Anulado",IF(O176&lt;&gt;"","✅ Entregado",IF(S176&lt;&gt;"","⚠️ Incidencia",IF(N176&lt;&gt;"","⏳ Esperando recogida",IF(OR(M176&lt;&gt;"",L176&lt;&gt;""),"🔔 Por avisar",IF(K176&lt;&gt;"","🛠️ En el taller",IF(I176&lt;&gt;"","📦 Esperando proveedor","🛒 Por pedir"))))))))</f>
        <v/>
      </c>
      <c r="G176" s="84" t="str">
        <f aca="true">IF(OR(B176="",F176="✅ Entregado",F176="✖️ Anulado"),"",TODAY()-B176)</f>
        <v/>
      </c>
      <c r="H176" s="81"/>
      <c r="I176" s="80"/>
      <c r="J176" s="81"/>
      <c r="K176" s="80"/>
      <c r="L176" s="80"/>
      <c r="M176" s="80"/>
      <c r="N176" s="80"/>
      <c r="O176" s="80"/>
      <c r="P176" s="85"/>
      <c r="Q176" s="85"/>
      <c r="R176" s="86" t="str">
        <f aca="false">IF(OR(P176="",F176="✖️ Anulado"),"",P176-N(Q176))</f>
        <v/>
      </c>
      <c r="S176" s="81"/>
      <c r="T176" s="87"/>
      <c r="U176" s="81"/>
    </row>
    <row r="177" customFormat="false" ht="21" hidden="false" customHeight="true" outlineLevel="0" collapsed="false">
      <c r="A177" s="71" t="n">
        <v>173</v>
      </c>
      <c r="B177" s="80"/>
      <c r="C177" s="81"/>
      <c r="D177" s="82"/>
      <c r="E177" s="81"/>
      <c r="F177" s="83" t="str">
        <f aca="false">IF(C177="","",IF(T177="Sí","✖️ Anulado",IF(O177&lt;&gt;"","✅ Entregado",IF(S177&lt;&gt;"","⚠️ Incidencia",IF(N177&lt;&gt;"","⏳ Esperando recogida",IF(OR(M177&lt;&gt;"",L177&lt;&gt;""),"🔔 Por avisar",IF(K177&lt;&gt;"","🛠️ En el taller",IF(I177&lt;&gt;"","📦 Esperando proveedor","🛒 Por pedir"))))))))</f>
        <v/>
      </c>
      <c r="G177" s="84" t="str">
        <f aca="true">IF(OR(B177="",F177="✅ Entregado",F177="✖️ Anulado"),"",TODAY()-B177)</f>
        <v/>
      </c>
      <c r="H177" s="81"/>
      <c r="I177" s="80"/>
      <c r="J177" s="81"/>
      <c r="K177" s="80"/>
      <c r="L177" s="80"/>
      <c r="M177" s="80"/>
      <c r="N177" s="80"/>
      <c r="O177" s="80"/>
      <c r="P177" s="85"/>
      <c r="Q177" s="85"/>
      <c r="R177" s="86" t="str">
        <f aca="false">IF(OR(P177="",F177="✖️ Anulado"),"",P177-N(Q177))</f>
        <v/>
      </c>
      <c r="S177" s="81"/>
      <c r="T177" s="87"/>
      <c r="U177" s="81"/>
    </row>
    <row r="178" customFormat="false" ht="21" hidden="false" customHeight="true" outlineLevel="0" collapsed="false">
      <c r="A178" s="71" t="n">
        <v>174</v>
      </c>
      <c r="B178" s="80"/>
      <c r="C178" s="81"/>
      <c r="D178" s="82"/>
      <c r="E178" s="81"/>
      <c r="F178" s="83" t="str">
        <f aca="false">IF(C178="","",IF(T178="Sí","✖️ Anulado",IF(O178&lt;&gt;"","✅ Entregado",IF(S178&lt;&gt;"","⚠️ Incidencia",IF(N178&lt;&gt;"","⏳ Esperando recogida",IF(OR(M178&lt;&gt;"",L178&lt;&gt;""),"🔔 Por avisar",IF(K178&lt;&gt;"","🛠️ En el taller",IF(I178&lt;&gt;"","📦 Esperando proveedor","🛒 Por pedir"))))))))</f>
        <v/>
      </c>
      <c r="G178" s="84" t="str">
        <f aca="true">IF(OR(B178="",F178="✅ Entregado",F178="✖️ Anulado"),"",TODAY()-B178)</f>
        <v/>
      </c>
      <c r="H178" s="81"/>
      <c r="I178" s="80"/>
      <c r="J178" s="81"/>
      <c r="K178" s="80"/>
      <c r="L178" s="80"/>
      <c r="M178" s="80"/>
      <c r="N178" s="80"/>
      <c r="O178" s="80"/>
      <c r="P178" s="85"/>
      <c r="Q178" s="85"/>
      <c r="R178" s="86" t="str">
        <f aca="false">IF(OR(P178="",F178="✖️ Anulado"),"",P178-N(Q178))</f>
        <v/>
      </c>
      <c r="S178" s="81"/>
      <c r="T178" s="87"/>
      <c r="U178" s="81"/>
    </row>
    <row r="179" customFormat="false" ht="21" hidden="false" customHeight="true" outlineLevel="0" collapsed="false">
      <c r="A179" s="71" t="n">
        <v>175</v>
      </c>
      <c r="B179" s="80"/>
      <c r="C179" s="81"/>
      <c r="D179" s="82"/>
      <c r="E179" s="81"/>
      <c r="F179" s="83" t="str">
        <f aca="false">IF(C179="","",IF(T179="Sí","✖️ Anulado",IF(O179&lt;&gt;"","✅ Entregado",IF(S179&lt;&gt;"","⚠️ Incidencia",IF(N179&lt;&gt;"","⏳ Esperando recogida",IF(OR(M179&lt;&gt;"",L179&lt;&gt;""),"🔔 Por avisar",IF(K179&lt;&gt;"","🛠️ En el taller",IF(I179&lt;&gt;"","📦 Esperando proveedor","🛒 Por pedir"))))))))</f>
        <v/>
      </c>
      <c r="G179" s="84" t="str">
        <f aca="true">IF(OR(B179="",F179="✅ Entregado",F179="✖️ Anulado"),"",TODAY()-B179)</f>
        <v/>
      </c>
      <c r="H179" s="81"/>
      <c r="I179" s="80"/>
      <c r="J179" s="81"/>
      <c r="K179" s="80"/>
      <c r="L179" s="80"/>
      <c r="M179" s="80"/>
      <c r="N179" s="80"/>
      <c r="O179" s="80"/>
      <c r="P179" s="85"/>
      <c r="Q179" s="85"/>
      <c r="R179" s="86" t="str">
        <f aca="false">IF(OR(P179="",F179="✖️ Anulado"),"",P179-N(Q179))</f>
        <v/>
      </c>
      <c r="S179" s="81"/>
      <c r="T179" s="87"/>
      <c r="U179" s="81"/>
    </row>
    <row r="180" customFormat="false" ht="21" hidden="false" customHeight="true" outlineLevel="0" collapsed="false">
      <c r="A180" s="71" t="n">
        <v>176</v>
      </c>
      <c r="B180" s="80"/>
      <c r="C180" s="81"/>
      <c r="D180" s="82"/>
      <c r="E180" s="81"/>
      <c r="F180" s="83" t="str">
        <f aca="false">IF(C180="","",IF(T180="Sí","✖️ Anulado",IF(O180&lt;&gt;"","✅ Entregado",IF(S180&lt;&gt;"","⚠️ Incidencia",IF(N180&lt;&gt;"","⏳ Esperando recogida",IF(OR(M180&lt;&gt;"",L180&lt;&gt;""),"🔔 Por avisar",IF(K180&lt;&gt;"","🛠️ En el taller",IF(I180&lt;&gt;"","📦 Esperando proveedor","🛒 Por pedir"))))))))</f>
        <v/>
      </c>
      <c r="G180" s="84" t="str">
        <f aca="true">IF(OR(B180="",F180="✅ Entregado",F180="✖️ Anulado"),"",TODAY()-B180)</f>
        <v/>
      </c>
      <c r="H180" s="81"/>
      <c r="I180" s="80"/>
      <c r="J180" s="81"/>
      <c r="K180" s="80"/>
      <c r="L180" s="80"/>
      <c r="M180" s="80"/>
      <c r="N180" s="80"/>
      <c r="O180" s="80"/>
      <c r="P180" s="85"/>
      <c r="Q180" s="85"/>
      <c r="R180" s="86" t="str">
        <f aca="false">IF(OR(P180="",F180="✖️ Anulado"),"",P180-N(Q180))</f>
        <v/>
      </c>
      <c r="S180" s="81"/>
      <c r="T180" s="87"/>
      <c r="U180" s="81"/>
    </row>
    <row r="181" customFormat="false" ht="21" hidden="false" customHeight="true" outlineLevel="0" collapsed="false">
      <c r="A181" s="71" t="n">
        <v>177</v>
      </c>
      <c r="B181" s="80"/>
      <c r="C181" s="81"/>
      <c r="D181" s="82"/>
      <c r="E181" s="81"/>
      <c r="F181" s="83" t="str">
        <f aca="false">IF(C181="","",IF(T181="Sí","✖️ Anulado",IF(O181&lt;&gt;"","✅ Entregado",IF(S181&lt;&gt;"","⚠️ Incidencia",IF(N181&lt;&gt;"","⏳ Esperando recogida",IF(OR(M181&lt;&gt;"",L181&lt;&gt;""),"🔔 Por avisar",IF(K181&lt;&gt;"","🛠️ En el taller",IF(I181&lt;&gt;"","📦 Esperando proveedor","🛒 Por pedir"))))))))</f>
        <v/>
      </c>
      <c r="G181" s="84" t="str">
        <f aca="true">IF(OR(B181="",F181="✅ Entregado",F181="✖️ Anulado"),"",TODAY()-B181)</f>
        <v/>
      </c>
      <c r="H181" s="81"/>
      <c r="I181" s="80"/>
      <c r="J181" s="81"/>
      <c r="K181" s="80"/>
      <c r="L181" s="80"/>
      <c r="M181" s="80"/>
      <c r="N181" s="80"/>
      <c r="O181" s="80"/>
      <c r="P181" s="85"/>
      <c r="Q181" s="85"/>
      <c r="R181" s="86" t="str">
        <f aca="false">IF(OR(P181="",F181="✖️ Anulado"),"",P181-N(Q181))</f>
        <v/>
      </c>
      <c r="S181" s="81"/>
      <c r="T181" s="87"/>
      <c r="U181" s="81"/>
    </row>
    <row r="182" customFormat="false" ht="21" hidden="false" customHeight="true" outlineLevel="0" collapsed="false">
      <c r="A182" s="71" t="n">
        <v>178</v>
      </c>
      <c r="B182" s="80"/>
      <c r="C182" s="81"/>
      <c r="D182" s="82"/>
      <c r="E182" s="81"/>
      <c r="F182" s="83" t="str">
        <f aca="false">IF(C182="","",IF(T182="Sí","✖️ Anulado",IF(O182&lt;&gt;"","✅ Entregado",IF(S182&lt;&gt;"","⚠️ Incidencia",IF(N182&lt;&gt;"","⏳ Esperando recogida",IF(OR(M182&lt;&gt;"",L182&lt;&gt;""),"🔔 Por avisar",IF(K182&lt;&gt;"","🛠️ En el taller",IF(I182&lt;&gt;"","📦 Esperando proveedor","🛒 Por pedir"))))))))</f>
        <v/>
      </c>
      <c r="G182" s="84" t="str">
        <f aca="true">IF(OR(B182="",F182="✅ Entregado",F182="✖️ Anulado"),"",TODAY()-B182)</f>
        <v/>
      </c>
      <c r="H182" s="81"/>
      <c r="I182" s="80"/>
      <c r="J182" s="81"/>
      <c r="K182" s="80"/>
      <c r="L182" s="80"/>
      <c r="M182" s="80"/>
      <c r="N182" s="80"/>
      <c r="O182" s="80"/>
      <c r="P182" s="85"/>
      <c r="Q182" s="85"/>
      <c r="R182" s="86" t="str">
        <f aca="false">IF(OR(P182="",F182="✖️ Anulado"),"",P182-N(Q182))</f>
        <v/>
      </c>
      <c r="S182" s="81"/>
      <c r="T182" s="87"/>
      <c r="U182" s="81"/>
    </row>
    <row r="183" customFormat="false" ht="21" hidden="false" customHeight="true" outlineLevel="0" collapsed="false">
      <c r="A183" s="71" t="n">
        <v>179</v>
      </c>
      <c r="B183" s="80"/>
      <c r="C183" s="81"/>
      <c r="D183" s="82"/>
      <c r="E183" s="81"/>
      <c r="F183" s="83" t="str">
        <f aca="false">IF(C183="","",IF(T183="Sí","✖️ Anulado",IF(O183&lt;&gt;"","✅ Entregado",IF(S183&lt;&gt;"","⚠️ Incidencia",IF(N183&lt;&gt;"","⏳ Esperando recogida",IF(OR(M183&lt;&gt;"",L183&lt;&gt;""),"🔔 Por avisar",IF(K183&lt;&gt;"","🛠️ En el taller",IF(I183&lt;&gt;"","📦 Esperando proveedor","🛒 Por pedir"))))))))</f>
        <v/>
      </c>
      <c r="G183" s="84" t="str">
        <f aca="true">IF(OR(B183="",F183="✅ Entregado",F183="✖️ Anulado"),"",TODAY()-B183)</f>
        <v/>
      </c>
      <c r="H183" s="81"/>
      <c r="I183" s="80"/>
      <c r="J183" s="81"/>
      <c r="K183" s="80"/>
      <c r="L183" s="80"/>
      <c r="M183" s="80"/>
      <c r="N183" s="80"/>
      <c r="O183" s="80"/>
      <c r="P183" s="85"/>
      <c r="Q183" s="85"/>
      <c r="R183" s="86" t="str">
        <f aca="false">IF(OR(P183="",F183="✖️ Anulado"),"",P183-N(Q183))</f>
        <v/>
      </c>
      <c r="S183" s="81"/>
      <c r="T183" s="87"/>
      <c r="U183" s="81"/>
    </row>
    <row r="184" customFormat="false" ht="21" hidden="false" customHeight="true" outlineLevel="0" collapsed="false">
      <c r="A184" s="71" t="n">
        <v>180</v>
      </c>
      <c r="B184" s="80"/>
      <c r="C184" s="81"/>
      <c r="D184" s="82"/>
      <c r="E184" s="81"/>
      <c r="F184" s="83" t="str">
        <f aca="false">IF(C184="","",IF(T184="Sí","✖️ Anulado",IF(O184&lt;&gt;"","✅ Entregado",IF(S184&lt;&gt;"","⚠️ Incidencia",IF(N184&lt;&gt;"","⏳ Esperando recogida",IF(OR(M184&lt;&gt;"",L184&lt;&gt;""),"🔔 Por avisar",IF(K184&lt;&gt;"","🛠️ En el taller",IF(I184&lt;&gt;"","📦 Esperando proveedor","🛒 Por pedir"))))))))</f>
        <v/>
      </c>
      <c r="G184" s="84" t="str">
        <f aca="true">IF(OR(B184="",F184="✅ Entregado",F184="✖️ Anulado"),"",TODAY()-B184)</f>
        <v/>
      </c>
      <c r="H184" s="81"/>
      <c r="I184" s="80"/>
      <c r="J184" s="81"/>
      <c r="K184" s="80"/>
      <c r="L184" s="80"/>
      <c r="M184" s="80"/>
      <c r="N184" s="80"/>
      <c r="O184" s="80"/>
      <c r="P184" s="85"/>
      <c r="Q184" s="85"/>
      <c r="R184" s="86" t="str">
        <f aca="false">IF(OR(P184="",F184="✖️ Anulado"),"",P184-N(Q184))</f>
        <v/>
      </c>
      <c r="S184" s="81"/>
      <c r="T184" s="87"/>
      <c r="U184" s="81"/>
    </row>
    <row r="185" customFormat="false" ht="21" hidden="false" customHeight="true" outlineLevel="0" collapsed="false">
      <c r="A185" s="71" t="n">
        <v>181</v>
      </c>
      <c r="B185" s="80"/>
      <c r="C185" s="81"/>
      <c r="D185" s="82"/>
      <c r="E185" s="81"/>
      <c r="F185" s="83" t="str">
        <f aca="false">IF(C185="","",IF(T185="Sí","✖️ Anulado",IF(O185&lt;&gt;"","✅ Entregado",IF(S185&lt;&gt;"","⚠️ Incidencia",IF(N185&lt;&gt;"","⏳ Esperando recogida",IF(OR(M185&lt;&gt;"",L185&lt;&gt;""),"🔔 Por avisar",IF(K185&lt;&gt;"","🛠️ En el taller",IF(I185&lt;&gt;"","📦 Esperando proveedor","🛒 Por pedir"))))))))</f>
        <v/>
      </c>
      <c r="G185" s="84" t="str">
        <f aca="true">IF(OR(B185="",F185="✅ Entregado",F185="✖️ Anulado"),"",TODAY()-B185)</f>
        <v/>
      </c>
      <c r="H185" s="81"/>
      <c r="I185" s="80"/>
      <c r="J185" s="81"/>
      <c r="K185" s="80"/>
      <c r="L185" s="80"/>
      <c r="M185" s="80"/>
      <c r="N185" s="80"/>
      <c r="O185" s="80"/>
      <c r="P185" s="85"/>
      <c r="Q185" s="85"/>
      <c r="R185" s="86" t="str">
        <f aca="false">IF(OR(P185="",F185="✖️ Anulado"),"",P185-N(Q185))</f>
        <v/>
      </c>
      <c r="S185" s="81"/>
      <c r="T185" s="87"/>
      <c r="U185" s="81"/>
    </row>
    <row r="186" customFormat="false" ht="21" hidden="false" customHeight="true" outlineLevel="0" collapsed="false">
      <c r="A186" s="71" t="n">
        <v>182</v>
      </c>
      <c r="B186" s="80"/>
      <c r="C186" s="81"/>
      <c r="D186" s="82"/>
      <c r="E186" s="81"/>
      <c r="F186" s="83" t="str">
        <f aca="false">IF(C186="","",IF(T186="Sí","✖️ Anulado",IF(O186&lt;&gt;"","✅ Entregado",IF(S186&lt;&gt;"","⚠️ Incidencia",IF(N186&lt;&gt;"","⏳ Esperando recogida",IF(OR(M186&lt;&gt;"",L186&lt;&gt;""),"🔔 Por avisar",IF(K186&lt;&gt;"","🛠️ En el taller",IF(I186&lt;&gt;"","📦 Esperando proveedor","🛒 Por pedir"))))))))</f>
        <v/>
      </c>
      <c r="G186" s="84" t="str">
        <f aca="true">IF(OR(B186="",F186="✅ Entregado",F186="✖️ Anulado"),"",TODAY()-B186)</f>
        <v/>
      </c>
      <c r="H186" s="81"/>
      <c r="I186" s="80"/>
      <c r="J186" s="81"/>
      <c r="K186" s="80"/>
      <c r="L186" s="80"/>
      <c r="M186" s="80"/>
      <c r="N186" s="80"/>
      <c r="O186" s="80"/>
      <c r="P186" s="85"/>
      <c r="Q186" s="85"/>
      <c r="R186" s="86" t="str">
        <f aca="false">IF(OR(P186="",F186="✖️ Anulado"),"",P186-N(Q186))</f>
        <v/>
      </c>
      <c r="S186" s="81"/>
      <c r="T186" s="87"/>
      <c r="U186" s="81"/>
    </row>
    <row r="187" customFormat="false" ht="21" hidden="false" customHeight="true" outlineLevel="0" collapsed="false">
      <c r="A187" s="71" t="n">
        <v>183</v>
      </c>
      <c r="B187" s="80"/>
      <c r="C187" s="81"/>
      <c r="D187" s="82"/>
      <c r="E187" s="81"/>
      <c r="F187" s="83" t="str">
        <f aca="false">IF(C187="","",IF(T187="Sí","✖️ Anulado",IF(O187&lt;&gt;"","✅ Entregado",IF(S187&lt;&gt;"","⚠️ Incidencia",IF(N187&lt;&gt;"","⏳ Esperando recogida",IF(OR(M187&lt;&gt;"",L187&lt;&gt;""),"🔔 Por avisar",IF(K187&lt;&gt;"","🛠️ En el taller",IF(I187&lt;&gt;"","📦 Esperando proveedor","🛒 Por pedir"))))))))</f>
        <v/>
      </c>
      <c r="G187" s="84" t="str">
        <f aca="true">IF(OR(B187="",F187="✅ Entregado",F187="✖️ Anulado"),"",TODAY()-B187)</f>
        <v/>
      </c>
      <c r="H187" s="81"/>
      <c r="I187" s="80"/>
      <c r="J187" s="81"/>
      <c r="K187" s="80"/>
      <c r="L187" s="80"/>
      <c r="M187" s="80"/>
      <c r="N187" s="80"/>
      <c r="O187" s="80"/>
      <c r="P187" s="85"/>
      <c r="Q187" s="85"/>
      <c r="R187" s="86" t="str">
        <f aca="false">IF(OR(P187="",F187="✖️ Anulado"),"",P187-N(Q187))</f>
        <v/>
      </c>
      <c r="S187" s="81"/>
      <c r="T187" s="87"/>
      <c r="U187" s="81"/>
    </row>
    <row r="188" customFormat="false" ht="21" hidden="false" customHeight="true" outlineLevel="0" collapsed="false">
      <c r="A188" s="71" t="n">
        <v>184</v>
      </c>
      <c r="B188" s="80"/>
      <c r="C188" s="81"/>
      <c r="D188" s="82"/>
      <c r="E188" s="81"/>
      <c r="F188" s="83" t="str">
        <f aca="false">IF(C188="","",IF(T188="Sí","✖️ Anulado",IF(O188&lt;&gt;"","✅ Entregado",IF(S188&lt;&gt;"","⚠️ Incidencia",IF(N188&lt;&gt;"","⏳ Esperando recogida",IF(OR(M188&lt;&gt;"",L188&lt;&gt;""),"🔔 Por avisar",IF(K188&lt;&gt;"","🛠️ En el taller",IF(I188&lt;&gt;"","📦 Esperando proveedor","🛒 Por pedir"))))))))</f>
        <v/>
      </c>
      <c r="G188" s="84" t="str">
        <f aca="true">IF(OR(B188="",F188="✅ Entregado",F188="✖️ Anulado"),"",TODAY()-B188)</f>
        <v/>
      </c>
      <c r="H188" s="81"/>
      <c r="I188" s="80"/>
      <c r="J188" s="81"/>
      <c r="K188" s="80"/>
      <c r="L188" s="80"/>
      <c r="M188" s="80"/>
      <c r="N188" s="80"/>
      <c r="O188" s="80"/>
      <c r="P188" s="85"/>
      <c r="Q188" s="85"/>
      <c r="R188" s="86" t="str">
        <f aca="false">IF(OR(P188="",F188="✖️ Anulado"),"",P188-N(Q188))</f>
        <v/>
      </c>
      <c r="S188" s="81"/>
      <c r="T188" s="87"/>
      <c r="U188" s="81"/>
    </row>
    <row r="189" customFormat="false" ht="21" hidden="false" customHeight="true" outlineLevel="0" collapsed="false">
      <c r="A189" s="71" t="n">
        <v>185</v>
      </c>
      <c r="B189" s="80"/>
      <c r="C189" s="81"/>
      <c r="D189" s="82"/>
      <c r="E189" s="81"/>
      <c r="F189" s="83" t="str">
        <f aca="false">IF(C189="","",IF(T189="Sí","✖️ Anulado",IF(O189&lt;&gt;"","✅ Entregado",IF(S189&lt;&gt;"","⚠️ Incidencia",IF(N189&lt;&gt;"","⏳ Esperando recogida",IF(OR(M189&lt;&gt;"",L189&lt;&gt;""),"🔔 Por avisar",IF(K189&lt;&gt;"","🛠️ En el taller",IF(I189&lt;&gt;"","📦 Esperando proveedor","🛒 Por pedir"))))))))</f>
        <v/>
      </c>
      <c r="G189" s="84" t="str">
        <f aca="true">IF(OR(B189="",F189="✅ Entregado",F189="✖️ Anulado"),"",TODAY()-B189)</f>
        <v/>
      </c>
      <c r="H189" s="81"/>
      <c r="I189" s="80"/>
      <c r="J189" s="81"/>
      <c r="K189" s="80"/>
      <c r="L189" s="80"/>
      <c r="M189" s="80"/>
      <c r="N189" s="80"/>
      <c r="O189" s="80"/>
      <c r="P189" s="85"/>
      <c r="Q189" s="85"/>
      <c r="R189" s="86" t="str">
        <f aca="false">IF(OR(P189="",F189="✖️ Anulado"),"",P189-N(Q189))</f>
        <v/>
      </c>
      <c r="S189" s="81"/>
      <c r="T189" s="87"/>
      <c r="U189" s="81"/>
    </row>
    <row r="190" customFormat="false" ht="21" hidden="false" customHeight="true" outlineLevel="0" collapsed="false">
      <c r="A190" s="71" t="n">
        <v>186</v>
      </c>
      <c r="B190" s="80"/>
      <c r="C190" s="81"/>
      <c r="D190" s="82"/>
      <c r="E190" s="81"/>
      <c r="F190" s="83" t="str">
        <f aca="false">IF(C190="","",IF(T190="Sí","✖️ Anulado",IF(O190&lt;&gt;"","✅ Entregado",IF(S190&lt;&gt;"","⚠️ Incidencia",IF(N190&lt;&gt;"","⏳ Esperando recogida",IF(OR(M190&lt;&gt;"",L190&lt;&gt;""),"🔔 Por avisar",IF(K190&lt;&gt;"","🛠️ En el taller",IF(I190&lt;&gt;"","📦 Esperando proveedor","🛒 Por pedir"))))))))</f>
        <v/>
      </c>
      <c r="G190" s="84" t="str">
        <f aca="true">IF(OR(B190="",F190="✅ Entregado",F190="✖️ Anulado"),"",TODAY()-B190)</f>
        <v/>
      </c>
      <c r="H190" s="81"/>
      <c r="I190" s="80"/>
      <c r="J190" s="81"/>
      <c r="K190" s="80"/>
      <c r="L190" s="80"/>
      <c r="M190" s="80"/>
      <c r="N190" s="80"/>
      <c r="O190" s="80"/>
      <c r="P190" s="85"/>
      <c r="Q190" s="85"/>
      <c r="R190" s="86" t="str">
        <f aca="false">IF(OR(P190="",F190="✖️ Anulado"),"",P190-N(Q190))</f>
        <v/>
      </c>
      <c r="S190" s="81"/>
      <c r="T190" s="87"/>
      <c r="U190" s="81"/>
    </row>
    <row r="191" customFormat="false" ht="21" hidden="false" customHeight="true" outlineLevel="0" collapsed="false">
      <c r="A191" s="71" t="n">
        <v>187</v>
      </c>
      <c r="B191" s="80"/>
      <c r="C191" s="81"/>
      <c r="D191" s="82"/>
      <c r="E191" s="81"/>
      <c r="F191" s="83" t="str">
        <f aca="false">IF(C191="","",IF(T191="Sí","✖️ Anulado",IF(O191&lt;&gt;"","✅ Entregado",IF(S191&lt;&gt;"","⚠️ Incidencia",IF(N191&lt;&gt;"","⏳ Esperando recogida",IF(OR(M191&lt;&gt;"",L191&lt;&gt;""),"🔔 Por avisar",IF(K191&lt;&gt;"","🛠️ En el taller",IF(I191&lt;&gt;"","📦 Esperando proveedor","🛒 Por pedir"))))))))</f>
        <v/>
      </c>
      <c r="G191" s="84" t="str">
        <f aca="true">IF(OR(B191="",F191="✅ Entregado",F191="✖️ Anulado"),"",TODAY()-B191)</f>
        <v/>
      </c>
      <c r="H191" s="81"/>
      <c r="I191" s="80"/>
      <c r="J191" s="81"/>
      <c r="K191" s="80"/>
      <c r="L191" s="80"/>
      <c r="M191" s="80"/>
      <c r="N191" s="80"/>
      <c r="O191" s="80"/>
      <c r="P191" s="85"/>
      <c r="Q191" s="85"/>
      <c r="R191" s="86" t="str">
        <f aca="false">IF(OR(P191="",F191="✖️ Anulado"),"",P191-N(Q191))</f>
        <v/>
      </c>
      <c r="S191" s="81"/>
      <c r="T191" s="87"/>
      <c r="U191" s="81"/>
    </row>
    <row r="192" customFormat="false" ht="21" hidden="false" customHeight="true" outlineLevel="0" collapsed="false">
      <c r="A192" s="71" t="n">
        <v>188</v>
      </c>
      <c r="B192" s="80"/>
      <c r="C192" s="81"/>
      <c r="D192" s="82"/>
      <c r="E192" s="81"/>
      <c r="F192" s="83" t="str">
        <f aca="false">IF(C192="","",IF(T192="Sí","✖️ Anulado",IF(O192&lt;&gt;"","✅ Entregado",IF(S192&lt;&gt;"","⚠️ Incidencia",IF(N192&lt;&gt;"","⏳ Esperando recogida",IF(OR(M192&lt;&gt;"",L192&lt;&gt;""),"🔔 Por avisar",IF(K192&lt;&gt;"","🛠️ En el taller",IF(I192&lt;&gt;"","📦 Esperando proveedor","🛒 Por pedir"))))))))</f>
        <v/>
      </c>
      <c r="G192" s="84" t="str">
        <f aca="true">IF(OR(B192="",F192="✅ Entregado",F192="✖️ Anulado"),"",TODAY()-B192)</f>
        <v/>
      </c>
      <c r="H192" s="81"/>
      <c r="I192" s="80"/>
      <c r="J192" s="81"/>
      <c r="K192" s="80"/>
      <c r="L192" s="80"/>
      <c r="M192" s="80"/>
      <c r="N192" s="80"/>
      <c r="O192" s="80"/>
      <c r="P192" s="85"/>
      <c r="Q192" s="85"/>
      <c r="R192" s="86" t="str">
        <f aca="false">IF(OR(P192="",F192="✖️ Anulado"),"",P192-N(Q192))</f>
        <v/>
      </c>
      <c r="S192" s="81"/>
      <c r="T192" s="87"/>
      <c r="U192" s="81"/>
    </row>
    <row r="193" customFormat="false" ht="21" hidden="false" customHeight="true" outlineLevel="0" collapsed="false">
      <c r="A193" s="71" t="n">
        <v>189</v>
      </c>
      <c r="B193" s="80"/>
      <c r="C193" s="81"/>
      <c r="D193" s="82"/>
      <c r="E193" s="81"/>
      <c r="F193" s="83" t="str">
        <f aca="false">IF(C193="","",IF(T193="Sí","✖️ Anulado",IF(O193&lt;&gt;"","✅ Entregado",IF(S193&lt;&gt;"","⚠️ Incidencia",IF(N193&lt;&gt;"","⏳ Esperando recogida",IF(OR(M193&lt;&gt;"",L193&lt;&gt;""),"🔔 Por avisar",IF(K193&lt;&gt;"","🛠️ En el taller",IF(I193&lt;&gt;"","📦 Esperando proveedor","🛒 Por pedir"))))))))</f>
        <v/>
      </c>
      <c r="G193" s="84" t="str">
        <f aca="true">IF(OR(B193="",F193="✅ Entregado",F193="✖️ Anulado"),"",TODAY()-B193)</f>
        <v/>
      </c>
      <c r="H193" s="81"/>
      <c r="I193" s="80"/>
      <c r="J193" s="81"/>
      <c r="K193" s="80"/>
      <c r="L193" s="80"/>
      <c r="M193" s="80"/>
      <c r="N193" s="80"/>
      <c r="O193" s="80"/>
      <c r="P193" s="85"/>
      <c r="Q193" s="85"/>
      <c r="R193" s="86" t="str">
        <f aca="false">IF(OR(P193="",F193="✖️ Anulado"),"",P193-N(Q193))</f>
        <v/>
      </c>
      <c r="S193" s="81"/>
      <c r="T193" s="87"/>
      <c r="U193" s="81"/>
    </row>
    <row r="194" customFormat="false" ht="21" hidden="false" customHeight="true" outlineLevel="0" collapsed="false">
      <c r="A194" s="71" t="n">
        <v>190</v>
      </c>
      <c r="B194" s="80"/>
      <c r="C194" s="81"/>
      <c r="D194" s="82"/>
      <c r="E194" s="81"/>
      <c r="F194" s="83" t="str">
        <f aca="false">IF(C194="","",IF(T194="Sí","✖️ Anulado",IF(O194&lt;&gt;"","✅ Entregado",IF(S194&lt;&gt;"","⚠️ Incidencia",IF(N194&lt;&gt;"","⏳ Esperando recogida",IF(OR(M194&lt;&gt;"",L194&lt;&gt;""),"🔔 Por avisar",IF(K194&lt;&gt;"","🛠️ En el taller",IF(I194&lt;&gt;"","📦 Esperando proveedor","🛒 Por pedir"))))))))</f>
        <v/>
      </c>
      <c r="G194" s="84" t="str">
        <f aca="true">IF(OR(B194="",F194="✅ Entregado",F194="✖️ Anulado"),"",TODAY()-B194)</f>
        <v/>
      </c>
      <c r="H194" s="81"/>
      <c r="I194" s="80"/>
      <c r="J194" s="81"/>
      <c r="K194" s="80"/>
      <c r="L194" s="80"/>
      <c r="M194" s="80"/>
      <c r="N194" s="80"/>
      <c r="O194" s="80"/>
      <c r="P194" s="85"/>
      <c r="Q194" s="85"/>
      <c r="R194" s="86" t="str">
        <f aca="false">IF(OR(P194="",F194="✖️ Anulado"),"",P194-N(Q194))</f>
        <v/>
      </c>
      <c r="S194" s="81"/>
      <c r="T194" s="87"/>
      <c r="U194" s="81"/>
    </row>
    <row r="195" customFormat="false" ht="21" hidden="false" customHeight="true" outlineLevel="0" collapsed="false">
      <c r="A195" s="71" t="n">
        <v>191</v>
      </c>
      <c r="B195" s="80"/>
      <c r="C195" s="81"/>
      <c r="D195" s="82"/>
      <c r="E195" s="81"/>
      <c r="F195" s="83" t="str">
        <f aca="false">IF(C195="","",IF(T195="Sí","✖️ Anulado",IF(O195&lt;&gt;"","✅ Entregado",IF(S195&lt;&gt;"","⚠️ Incidencia",IF(N195&lt;&gt;"","⏳ Esperando recogida",IF(OR(M195&lt;&gt;"",L195&lt;&gt;""),"🔔 Por avisar",IF(K195&lt;&gt;"","🛠️ En el taller",IF(I195&lt;&gt;"","📦 Esperando proveedor","🛒 Por pedir"))))))))</f>
        <v/>
      </c>
      <c r="G195" s="84" t="str">
        <f aca="true">IF(OR(B195="",F195="✅ Entregado",F195="✖️ Anulado"),"",TODAY()-B195)</f>
        <v/>
      </c>
      <c r="H195" s="81"/>
      <c r="I195" s="80"/>
      <c r="J195" s="81"/>
      <c r="K195" s="80"/>
      <c r="L195" s="80"/>
      <c r="M195" s="80"/>
      <c r="N195" s="80"/>
      <c r="O195" s="80"/>
      <c r="P195" s="85"/>
      <c r="Q195" s="85"/>
      <c r="R195" s="86" t="str">
        <f aca="false">IF(OR(P195="",F195="✖️ Anulado"),"",P195-N(Q195))</f>
        <v/>
      </c>
      <c r="S195" s="81"/>
      <c r="T195" s="87"/>
      <c r="U195" s="81"/>
    </row>
    <row r="196" customFormat="false" ht="21" hidden="false" customHeight="true" outlineLevel="0" collapsed="false">
      <c r="A196" s="71" t="n">
        <v>192</v>
      </c>
      <c r="B196" s="80"/>
      <c r="C196" s="81"/>
      <c r="D196" s="82"/>
      <c r="E196" s="81"/>
      <c r="F196" s="83" t="str">
        <f aca="false">IF(C196="","",IF(T196="Sí","✖️ Anulado",IF(O196&lt;&gt;"","✅ Entregado",IF(S196&lt;&gt;"","⚠️ Incidencia",IF(N196&lt;&gt;"","⏳ Esperando recogida",IF(OR(M196&lt;&gt;"",L196&lt;&gt;""),"🔔 Por avisar",IF(K196&lt;&gt;"","🛠️ En el taller",IF(I196&lt;&gt;"","📦 Esperando proveedor","🛒 Por pedir"))))))))</f>
        <v/>
      </c>
      <c r="G196" s="84" t="str">
        <f aca="true">IF(OR(B196="",F196="✅ Entregado",F196="✖️ Anulado"),"",TODAY()-B196)</f>
        <v/>
      </c>
      <c r="H196" s="81"/>
      <c r="I196" s="80"/>
      <c r="J196" s="81"/>
      <c r="K196" s="80"/>
      <c r="L196" s="80"/>
      <c r="M196" s="80"/>
      <c r="N196" s="80"/>
      <c r="O196" s="80"/>
      <c r="P196" s="85"/>
      <c r="Q196" s="85"/>
      <c r="R196" s="86" t="str">
        <f aca="false">IF(OR(P196="",F196="✖️ Anulado"),"",P196-N(Q196))</f>
        <v/>
      </c>
      <c r="S196" s="81"/>
      <c r="T196" s="87"/>
      <c r="U196" s="81"/>
    </row>
    <row r="197" customFormat="false" ht="21" hidden="false" customHeight="true" outlineLevel="0" collapsed="false">
      <c r="A197" s="71" t="n">
        <v>193</v>
      </c>
      <c r="B197" s="80"/>
      <c r="C197" s="81"/>
      <c r="D197" s="82"/>
      <c r="E197" s="81"/>
      <c r="F197" s="83" t="str">
        <f aca="false">IF(C197="","",IF(T197="Sí","✖️ Anulado",IF(O197&lt;&gt;"","✅ Entregado",IF(S197&lt;&gt;"","⚠️ Incidencia",IF(N197&lt;&gt;"","⏳ Esperando recogida",IF(OR(M197&lt;&gt;"",L197&lt;&gt;""),"🔔 Por avisar",IF(K197&lt;&gt;"","🛠️ En el taller",IF(I197&lt;&gt;"","📦 Esperando proveedor","🛒 Por pedir"))))))))</f>
        <v/>
      </c>
      <c r="G197" s="84" t="str">
        <f aca="true">IF(OR(B197="",F197="✅ Entregado",F197="✖️ Anulado"),"",TODAY()-B197)</f>
        <v/>
      </c>
      <c r="H197" s="81"/>
      <c r="I197" s="80"/>
      <c r="J197" s="81"/>
      <c r="K197" s="80"/>
      <c r="L197" s="80"/>
      <c r="M197" s="80"/>
      <c r="N197" s="80"/>
      <c r="O197" s="80"/>
      <c r="P197" s="85"/>
      <c r="Q197" s="85"/>
      <c r="R197" s="86" t="str">
        <f aca="false">IF(OR(P197="",F197="✖️ Anulado"),"",P197-N(Q197))</f>
        <v/>
      </c>
      <c r="S197" s="81"/>
      <c r="T197" s="87"/>
      <c r="U197" s="81"/>
    </row>
    <row r="198" customFormat="false" ht="21" hidden="false" customHeight="true" outlineLevel="0" collapsed="false">
      <c r="A198" s="71" t="n">
        <v>194</v>
      </c>
      <c r="B198" s="80"/>
      <c r="C198" s="81"/>
      <c r="D198" s="82"/>
      <c r="E198" s="81"/>
      <c r="F198" s="83" t="str">
        <f aca="false">IF(C198="","",IF(T198="Sí","✖️ Anulado",IF(O198&lt;&gt;"","✅ Entregado",IF(S198&lt;&gt;"","⚠️ Incidencia",IF(N198&lt;&gt;"","⏳ Esperando recogida",IF(OR(M198&lt;&gt;"",L198&lt;&gt;""),"🔔 Por avisar",IF(K198&lt;&gt;"","🛠️ En el taller",IF(I198&lt;&gt;"","📦 Esperando proveedor","🛒 Por pedir"))))))))</f>
        <v/>
      </c>
      <c r="G198" s="84" t="str">
        <f aca="true">IF(OR(B198="",F198="✅ Entregado",F198="✖️ Anulado"),"",TODAY()-B198)</f>
        <v/>
      </c>
      <c r="H198" s="81"/>
      <c r="I198" s="80"/>
      <c r="J198" s="81"/>
      <c r="K198" s="80"/>
      <c r="L198" s="80"/>
      <c r="M198" s="80"/>
      <c r="N198" s="80"/>
      <c r="O198" s="80"/>
      <c r="P198" s="85"/>
      <c r="Q198" s="85"/>
      <c r="R198" s="86" t="str">
        <f aca="false">IF(OR(P198="",F198="✖️ Anulado"),"",P198-N(Q198))</f>
        <v/>
      </c>
      <c r="S198" s="81"/>
      <c r="T198" s="87"/>
      <c r="U198" s="81"/>
    </row>
    <row r="199" customFormat="false" ht="21" hidden="false" customHeight="true" outlineLevel="0" collapsed="false">
      <c r="A199" s="71" t="n">
        <v>195</v>
      </c>
      <c r="B199" s="80"/>
      <c r="C199" s="81"/>
      <c r="D199" s="82"/>
      <c r="E199" s="81"/>
      <c r="F199" s="83" t="str">
        <f aca="false">IF(C199="","",IF(T199="Sí","✖️ Anulado",IF(O199&lt;&gt;"","✅ Entregado",IF(S199&lt;&gt;"","⚠️ Incidencia",IF(N199&lt;&gt;"","⏳ Esperando recogida",IF(OR(M199&lt;&gt;"",L199&lt;&gt;""),"🔔 Por avisar",IF(K199&lt;&gt;"","🛠️ En el taller",IF(I199&lt;&gt;"","📦 Esperando proveedor","🛒 Por pedir"))))))))</f>
        <v/>
      </c>
      <c r="G199" s="84" t="str">
        <f aca="true">IF(OR(B199="",F199="✅ Entregado",F199="✖️ Anulado"),"",TODAY()-B199)</f>
        <v/>
      </c>
      <c r="H199" s="81"/>
      <c r="I199" s="80"/>
      <c r="J199" s="81"/>
      <c r="K199" s="80"/>
      <c r="L199" s="80"/>
      <c r="M199" s="80"/>
      <c r="N199" s="80"/>
      <c r="O199" s="80"/>
      <c r="P199" s="85"/>
      <c r="Q199" s="85"/>
      <c r="R199" s="86" t="str">
        <f aca="false">IF(OR(P199="",F199="✖️ Anulado"),"",P199-N(Q199))</f>
        <v/>
      </c>
      <c r="S199" s="81"/>
      <c r="T199" s="87"/>
      <c r="U199" s="81"/>
    </row>
    <row r="200" customFormat="false" ht="21" hidden="false" customHeight="true" outlineLevel="0" collapsed="false">
      <c r="A200" s="71" t="n">
        <v>196</v>
      </c>
      <c r="B200" s="80"/>
      <c r="C200" s="81"/>
      <c r="D200" s="82"/>
      <c r="E200" s="81"/>
      <c r="F200" s="83" t="str">
        <f aca="false">IF(C200="","",IF(T200="Sí","✖️ Anulado",IF(O200&lt;&gt;"","✅ Entregado",IF(S200&lt;&gt;"","⚠️ Incidencia",IF(N200&lt;&gt;"","⏳ Esperando recogida",IF(OR(M200&lt;&gt;"",L200&lt;&gt;""),"🔔 Por avisar",IF(K200&lt;&gt;"","🛠️ En el taller",IF(I200&lt;&gt;"","📦 Esperando proveedor","🛒 Por pedir"))))))))</f>
        <v/>
      </c>
      <c r="G200" s="84" t="str">
        <f aca="true">IF(OR(B200="",F200="✅ Entregado",F200="✖️ Anulado"),"",TODAY()-B200)</f>
        <v/>
      </c>
      <c r="H200" s="81"/>
      <c r="I200" s="80"/>
      <c r="J200" s="81"/>
      <c r="K200" s="80"/>
      <c r="L200" s="80"/>
      <c r="M200" s="80"/>
      <c r="N200" s="80"/>
      <c r="O200" s="80"/>
      <c r="P200" s="85"/>
      <c r="Q200" s="85"/>
      <c r="R200" s="86" t="str">
        <f aca="false">IF(OR(P200="",F200="✖️ Anulado"),"",P200-N(Q200))</f>
        <v/>
      </c>
      <c r="S200" s="81"/>
      <c r="T200" s="87"/>
      <c r="U200" s="81"/>
    </row>
    <row r="201" customFormat="false" ht="21" hidden="false" customHeight="true" outlineLevel="0" collapsed="false">
      <c r="A201" s="71" t="n">
        <v>197</v>
      </c>
      <c r="B201" s="80"/>
      <c r="C201" s="81"/>
      <c r="D201" s="82"/>
      <c r="E201" s="81"/>
      <c r="F201" s="83" t="str">
        <f aca="false">IF(C201="","",IF(T201="Sí","✖️ Anulado",IF(O201&lt;&gt;"","✅ Entregado",IF(S201&lt;&gt;"","⚠️ Incidencia",IF(N201&lt;&gt;"","⏳ Esperando recogida",IF(OR(M201&lt;&gt;"",L201&lt;&gt;""),"🔔 Por avisar",IF(K201&lt;&gt;"","🛠️ En el taller",IF(I201&lt;&gt;"","📦 Esperando proveedor","🛒 Por pedir"))))))))</f>
        <v/>
      </c>
      <c r="G201" s="84" t="str">
        <f aca="true">IF(OR(B201="",F201="✅ Entregado",F201="✖️ Anulado"),"",TODAY()-B201)</f>
        <v/>
      </c>
      <c r="H201" s="81"/>
      <c r="I201" s="80"/>
      <c r="J201" s="81"/>
      <c r="K201" s="80"/>
      <c r="L201" s="80"/>
      <c r="M201" s="80"/>
      <c r="N201" s="80"/>
      <c r="O201" s="80"/>
      <c r="P201" s="85"/>
      <c r="Q201" s="85"/>
      <c r="R201" s="86" t="str">
        <f aca="false">IF(OR(P201="",F201="✖️ Anulado"),"",P201-N(Q201))</f>
        <v/>
      </c>
      <c r="S201" s="81"/>
      <c r="T201" s="87"/>
      <c r="U201" s="81"/>
    </row>
    <row r="202" customFormat="false" ht="21" hidden="false" customHeight="true" outlineLevel="0" collapsed="false">
      <c r="A202" s="71" t="n">
        <v>198</v>
      </c>
      <c r="B202" s="80"/>
      <c r="C202" s="81"/>
      <c r="D202" s="82"/>
      <c r="E202" s="81"/>
      <c r="F202" s="83" t="str">
        <f aca="false">IF(C202="","",IF(T202="Sí","✖️ Anulado",IF(O202&lt;&gt;"","✅ Entregado",IF(S202&lt;&gt;"","⚠️ Incidencia",IF(N202&lt;&gt;"","⏳ Esperando recogida",IF(OR(M202&lt;&gt;"",L202&lt;&gt;""),"🔔 Por avisar",IF(K202&lt;&gt;"","🛠️ En el taller",IF(I202&lt;&gt;"","📦 Esperando proveedor","🛒 Por pedir"))))))))</f>
        <v/>
      </c>
      <c r="G202" s="84" t="str">
        <f aca="true">IF(OR(B202="",F202="✅ Entregado",F202="✖️ Anulado"),"",TODAY()-B202)</f>
        <v/>
      </c>
      <c r="H202" s="81"/>
      <c r="I202" s="80"/>
      <c r="J202" s="81"/>
      <c r="K202" s="80"/>
      <c r="L202" s="80"/>
      <c r="M202" s="80"/>
      <c r="N202" s="80"/>
      <c r="O202" s="80"/>
      <c r="P202" s="85"/>
      <c r="Q202" s="85"/>
      <c r="R202" s="86" t="str">
        <f aca="false">IF(OR(P202="",F202="✖️ Anulado"),"",P202-N(Q202))</f>
        <v/>
      </c>
      <c r="S202" s="81"/>
      <c r="T202" s="87"/>
      <c r="U202" s="81"/>
    </row>
    <row r="203" customFormat="false" ht="21" hidden="false" customHeight="true" outlineLevel="0" collapsed="false">
      <c r="A203" s="71" t="n">
        <v>199</v>
      </c>
      <c r="B203" s="80"/>
      <c r="C203" s="81"/>
      <c r="D203" s="82"/>
      <c r="E203" s="81"/>
      <c r="F203" s="83" t="str">
        <f aca="false">IF(C203="","",IF(T203="Sí","✖️ Anulado",IF(O203&lt;&gt;"","✅ Entregado",IF(S203&lt;&gt;"","⚠️ Incidencia",IF(N203&lt;&gt;"","⏳ Esperando recogida",IF(OR(M203&lt;&gt;"",L203&lt;&gt;""),"🔔 Por avisar",IF(K203&lt;&gt;"","🛠️ En el taller",IF(I203&lt;&gt;"","📦 Esperando proveedor","🛒 Por pedir"))))))))</f>
        <v/>
      </c>
      <c r="G203" s="84" t="str">
        <f aca="true">IF(OR(B203="",F203="✅ Entregado",F203="✖️ Anulado"),"",TODAY()-B203)</f>
        <v/>
      </c>
      <c r="H203" s="81"/>
      <c r="I203" s="80"/>
      <c r="J203" s="81"/>
      <c r="K203" s="80"/>
      <c r="L203" s="80"/>
      <c r="M203" s="80"/>
      <c r="N203" s="80"/>
      <c r="O203" s="80"/>
      <c r="P203" s="85"/>
      <c r="Q203" s="85"/>
      <c r="R203" s="86" t="str">
        <f aca="false">IF(OR(P203="",F203="✖️ Anulado"),"",P203-N(Q203))</f>
        <v/>
      </c>
      <c r="S203" s="81"/>
      <c r="T203" s="87"/>
      <c r="U203" s="81"/>
    </row>
    <row r="204" customFormat="false" ht="21" hidden="false" customHeight="true" outlineLevel="0" collapsed="false">
      <c r="A204" s="71" t="n">
        <v>200</v>
      </c>
      <c r="B204" s="80"/>
      <c r="C204" s="81"/>
      <c r="D204" s="82"/>
      <c r="E204" s="81"/>
      <c r="F204" s="83" t="str">
        <f aca="false">IF(C204="","",IF(T204="Sí","✖️ Anulado",IF(O204&lt;&gt;"","✅ Entregado",IF(S204&lt;&gt;"","⚠️ Incidencia",IF(N204&lt;&gt;"","⏳ Esperando recogida",IF(OR(M204&lt;&gt;"",L204&lt;&gt;""),"🔔 Por avisar",IF(K204&lt;&gt;"","🛠️ En el taller",IF(I204&lt;&gt;"","📦 Esperando proveedor","🛒 Por pedir"))))))))</f>
        <v/>
      </c>
      <c r="G204" s="84" t="str">
        <f aca="true">IF(OR(B204="",F204="✅ Entregado",F204="✖️ Anulado"),"",TODAY()-B204)</f>
        <v/>
      </c>
      <c r="H204" s="81"/>
      <c r="I204" s="80"/>
      <c r="J204" s="81"/>
      <c r="K204" s="80"/>
      <c r="L204" s="80"/>
      <c r="M204" s="80"/>
      <c r="N204" s="80"/>
      <c r="O204" s="80"/>
      <c r="P204" s="85"/>
      <c r="Q204" s="85"/>
      <c r="R204" s="86" t="str">
        <f aca="false">IF(OR(P204="",F204="✖️ Anulado"),"",P204-N(Q204))</f>
        <v/>
      </c>
      <c r="S204" s="81"/>
      <c r="T204" s="87"/>
      <c r="U204" s="81"/>
    </row>
    <row r="205" customFormat="false" ht="21" hidden="false" customHeight="true" outlineLevel="0" collapsed="false">
      <c r="A205" s="71" t="n">
        <v>201</v>
      </c>
      <c r="B205" s="80"/>
      <c r="C205" s="81"/>
      <c r="D205" s="82"/>
      <c r="E205" s="81"/>
      <c r="F205" s="83" t="str">
        <f aca="false">IF(C205="","",IF(T205="Sí","✖️ Anulado",IF(O205&lt;&gt;"","✅ Entregado",IF(S205&lt;&gt;"","⚠️ Incidencia",IF(N205&lt;&gt;"","⏳ Esperando recogida",IF(OR(M205&lt;&gt;"",L205&lt;&gt;""),"🔔 Por avisar",IF(K205&lt;&gt;"","🛠️ En el taller",IF(I205&lt;&gt;"","📦 Esperando proveedor","🛒 Por pedir"))))))))</f>
        <v/>
      </c>
      <c r="G205" s="84" t="str">
        <f aca="true">IF(OR(B205="",F205="✅ Entregado",F205="✖️ Anulado"),"",TODAY()-B205)</f>
        <v/>
      </c>
      <c r="H205" s="81"/>
      <c r="I205" s="80"/>
      <c r="J205" s="81"/>
      <c r="K205" s="80"/>
      <c r="L205" s="80"/>
      <c r="M205" s="80"/>
      <c r="N205" s="80"/>
      <c r="O205" s="80"/>
      <c r="P205" s="85"/>
      <c r="Q205" s="85"/>
      <c r="R205" s="86" t="str">
        <f aca="false">IF(OR(P205="",F205="✖️ Anulado"),"",P205-N(Q205))</f>
        <v/>
      </c>
      <c r="S205" s="81"/>
      <c r="T205" s="87"/>
      <c r="U205" s="81"/>
    </row>
    <row r="206" customFormat="false" ht="21" hidden="false" customHeight="true" outlineLevel="0" collapsed="false">
      <c r="A206" s="71" t="n">
        <v>202</v>
      </c>
      <c r="B206" s="80"/>
      <c r="C206" s="81"/>
      <c r="D206" s="82"/>
      <c r="E206" s="81"/>
      <c r="F206" s="83" t="str">
        <f aca="false">IF(C206="","",IF(T206="Sí","✖️ Anulado",IF(O206&lt;&gt;"","✅ Entregado",IF(S206&lt;&gt;"","⚠️ Incidencia",IF(N206&lt;&gt;"","⏳ Esperando recogida",IF(OR(M206&lt;&gt;"",L206&lt;&gt;""),"🔔 Por avisar",IF(K206&lt;&gt;"","🛠️ En el taller",IF(I206&lt;&gt;"","📦 Esperando proveedor","🛒 Por pedir"))))))))</f>
        <v/>
      </c>
      <c r="G206" s="84" t="str">
        <f aca="true">IF(OR(B206="",F206="✅ Entregado",F206="✖️ Anulado"),"",TODAY()-B206)</f>
        <v/>
      </c>
      <c r="H206" s="81"/>
      <c r="I206" s="80"/>
      <c r="J206" s="81"/>
      <c r="K206" s="80"/>
      <c r="L206" s="80"/>
      <c r="M206" s="80"/>
      <c r="N206" s="80"/>
      <c r="O206" s="80"/>
      <c r="P206" s="85"/>
      <c r="Q206" s="85"/>
      <c r="R206" s="86" t="str">
        <f aca="false">IF(OR(P206="",F206="✖️ Anulado"),"",P206-N(Q206))</f>
        <v/>
      </c>
      <c r="S206" s="81"/>
      <c r="T206" s="87"/>
      <c r="U206" s="81"/>
    </row>
    <row r="207" customFormat="false" ht="21" hidden="false" customHeight="true" outlineLevel="0" collapsed="false">
      <c r="A207" s="71" t="n">
        <v>203</v>
      </c>
      <c r="B207" s="80"/>
      <c r="C207" s="81"/>
      <c r="D207" s="82"/>
      <c r="E207" s="81"/>
      <c r="F207" s="83" t="str">
        <f aca="false">IF(C207="","",IF(T207="Sí","✖️ Anulado",IF(O207&lt;&gt;"","✅ Entregado",IF(S207&lt;&gt;"","⚠️ Incidencia",IF(N207&lt;&gt;"","⏳ Esperando recogida",IF(OR(M207&lt;&gt;"",L207&lt;&gt;""),"🔔 Por avisar",IF(K207&lt;&gt;"","🛠️ En el taller",IF(I207&lt;&gt;"","📦 Esperando proveedor","🛒 Por pedir"))))))))</f>
        <v/>
      </c>
      <c r="G207" s="84" t="str">
        <f aca="true">IF(OR(B207="",F207="✅ Entregado",F207="✖️ Anulado"),"",TODAY()-B207)</f>
        <v/>
      </c>
      <c r="H207" s="81"/>
      <c r="I207" s="80"/>
      <c r="J207" s="81"/>
      <c r="K207" s="80"/>
      <c r="L207" s="80"/>
      <c r="M207" s="80"/>
      <c r="N207" s="80"/>
      <c r="O207" s="80"/>
      <c r="P207" s="85"/>
      <c r="Q207" s="85"/>
      <c r="R207" s="86" t="str">
        <f aca="false">IF(OR(P207="",F207="✖️ Anulado"),"",P207-N(Q207))</f>
        <v/>
      </c>
      <c r="S207" s="81"/>
      <c r="T207" s="87"/>
      <c r="U207" s="81"/>
    </row>
    <row r="208" customFormat="false" ht="21" hidden="false" customHeight="true" outlineLevel="0" collapsed="false">
      <c r="A208" s="71" t="n">
        <v>204</v>
      </c>
      <c r="B208" s="80"/>
      <c r="C208" s="81"/>
      <c r="D208" s="82"/>
      <c r="E208" s="81"/>
      <c r="F208" s="83" t="str">
        <f aca="false">IF(C208="","",IF(T208="Sí","✖️ Anulado",IF(O208&lt;&gt;"","✅ Entregado",IF(S208&lt;&gt;"","⚠️ Incidencia",IF(N208&lt;&gt;"","⏳ Esperando recogida",IF(OR(M208&lt;&gt;"",L208&lt;&gt;""),"🔔 Por avisar",IF(K208&lt;&gt;"","🛠️ En el taller",IF(I208&lt;&gt;"","📦 Esperando proveedor","🛒 Por pedir"))))))))</f>
        <v/>
      </c>
      <c r="G208" s="84" t="str">
        <f aca="true">IF(OR(B208="",F208="✅ Entregado",F208="✖️ Anulado"),"",TODAY()-B208)</f>
        <v/>
      </c>
      <c r="H208" s="81"/>
      <c r="I208" s="80"/>
      <c r="J208" s="81"/>
      <c r="K208" s="80"/>
      <c r="L208" s="80"/>
      <c r="M208" s="80"/>
      <c r="N208" s="80"/>
      <c r="O208" s="80"/>
      <c r="P208" s="85"/>
      <c r="Q208" s="85"/>
      <c r="R208" s="86" t="str">
        <f aca="false">IF(OR(P208="",F208="✖️ Anulado"),"",P208-N(Q208))</f>
        <v/>
      </c>
      <c r="S208" s="81"/>
      <c r="T208" s="87"/>
      <c r="U208" s="81"/>
    </row>
    <row r="209" customFormat="false" ht="21" hidden="false" customHeight="true" outlineLevel="0" collapsed="false">
      <c r="A209" s="71" t="n">
        <v>205</v>
      </c>
      <c r="B209" s="80"/>
      <c r="C209" s="81"/>
      <c r="D209" s="82"/>
      <c r="E209" s="81"/>
      <c r="F209" s="83" t="str">
        <f aca="false">IF(C209="","",IF(T209="Sí","✖️ Anulado",IF(O209&lt;&gt;"","✅ Entregado",IF(S209&lt;&gt;"","⚠️ Incidencia",IF(N209&lt;&gt;"","⏳ Esperando recogida",IF(OR(M209&lt;&gt;"",L209&lt;&gt;""),"🔔 Por avisar",IF(K209&lt;&gt;"","🛠️ En el taller",IF(I209&lt;&gt;"","📦 Esperando proveedor","🛒 Por pedir"))))))))</f>
        <v/>
      </c>
      <c r="G209" s="84" t="str">
        <f aca="true">IF(OR(B209="",F209="✅ Entregado",F209="✖️ Anulado"),"",TODAY()-B209)</f>
        <v/>
      </c>
      <c r="H209" s="81"/>
      <c r="I209" s="80"/>
      <c r="J209" s="81"/>
      <c r="K209" s="80"/>
      <c r="L209" s="80"/>
      <c r="M209" s="80"/>
      <c r="N209" s="80"/>
      <c r="O209" s="80"/>
      <c r="P209" s="85"/>
      <c r="Q209" s="85"/>
      <c r="R209" s="86" t="str">
        <f aca="false">IF(OR(P209="",F209="✖️ Anulado"),"",P209-N(Q209))</f>
        <v/>
      </c>
      <c r="S209" s="81"/>
      <c r="T209" s="87"/>
      <c r="U209" s="81"/>
    </row>
    <row r="210" customFormat="false" ht="21" hidden="false" customHeight="true" outlineLevel="0" collapsed="false">
      <c r="A210" s="71" t="n">
        <v>206</v>
      </c>
      <c r="B210" s="80"/>
      <c r="C210" s="81"/>
      <c r="D210" s="82"/>
      <c r="E210" s="81"/>
      <c r="F210" s="83" t="str">
        <f aca="false">IF(C210="","",IF(T210="Sí","✖️ Anulado",IF(O210&lt;&gt;"","✅ Entregado",IF(S210&lt;&gt;"","⚠️ Incidencia",IF(N210&lt;&gt;"","⏳ Esperando recogida",IF(OR(M210&lt;&gt;"",L210&lt;&gt;""),"🔔 Por avisar",IF(K210&lt;&gt;"","🛠️ En el taller",IF(I210&lt;&gt;"","📦 Esperando proveedor","🛒 Por pedir"))))))))</f>
        <v/>
      </c>
      <c r="G210" s="84" t="str">
        <f aca="true">IF(OR(B210="",F210="✅ Entregado",F210="✖️ Anulado"),"",TODAY()-B210)</f>
        <v/>
      </c>
      <c r="H210" s="81"/>
      <c r="I210" s="80"/>
      <c r="J210" s="81"/>
      <c r="K210" s="80"/>
      <c r="L210" s="80"/>
      <c r="M210" s="80"/>
      <c r="N210" s="80"/>
      <c r="O210" s="80"/>
      <c r="P210" s="85"/>
      <c r="Q210" s="85"/>
      <c r="R210" s="86" t="str">
        <f aca="false">IF(OR(P210="",F210="✖️ Anulado"),"",P210-N(Q210))</f>
        <v/>
      </c>
      <c r="S210" s="81"/>
      <c r="T210" s="87"/>
      <c r="U210" s="81"/>
    </row>
    <row r="211" customFormat="false" ht="21" hidden="false" customHeight="true" outlineLevel="0" collapsed="false">
      <c r="A211" s="71" t="n">
        <v>207</v>
      </c>
      <c r="B211" s="80"/>
      <c r="C211" s="81"/>
      <c r="D211" s="82"/>
      <c r="E211" s="81"/>
      <c r="F211" s="83" t="str">
        <f aca="false">IF(C211="","",IF(T211="Sí","✖️ Anulado",IF(O211&lt;&gt;"","✅ Entregado",IF(S211&lt;&gt;"","⚠️ Incidencia",IF(N211&lt;&gt;"","⏳ Esperando recogida",IF(OR(M211&lt;&gt;"",L211&lt;&gt;""),"🔔 Por avisar",IF(K211&lt;&gt;"","🛠️ En el taller",IF(I211&lt;&gt;"","📦 Esperando proveedor","🛒 Por pedir"))))))))</f>
        <v/>
      </c>
      <c r="G211" s="84" t="str">
        <f aca="true">IF(OR(B211="",F211="✅ Entregado",F211="✖️ Anulado"),"",TODAY()-B211)</f>
        <v/>
      </c>
      <c r="H211" s="81"/>
      <c r="I211" s="80"/>
      <c r="J211" s="81"/>
      <c r="K211" s="80"/>
      <c r="L211" s="80"/>
      <c r="M211" s="80"/>
      <c r="N211" s="80"/>
      <c r="O211" s="80"/>
      <c r="P211" s="85"/>
      <c r="Q211" s="85"/>
      <c r="R211" s="86" t="str">
        <f aca="false">IF(OR(P211="",F211="✖️ Anulado"),"",P211-N(Q211))</f>
        <v/>
      </c>
      <c r="S211" s="81"/>
      <c r="T211" s="87"/>
      <c r="U211" s="81"/>
    </row>
    <row r="212" customFormat="false" ht="21" hidden="false" customHeight="true" outlineLevel="0" collapsed="false">
      <c r="A212" s="71" t="n">
        <v>208</v>
      </c>
      <c r="B212" s="80"/>
      <c r="C212" s="81"/>
      <c r="D212" s="82"/>
      <c r="E212" s="81"/>
      <c r="F212" s="83" t="str">
        <f aca="false">IF(C212="","",IF(T212="Sí","✖️ Anulado",IF(O212&lt;&gt;"","✅ Entregado",IF(S212&lt;&gt;"","⚠️ Incidencia",IF(N212&lt;&gt;"","⏳ Esperando recogida",IF(OR(M212&lt;&gt;"",L212&lt;&gt;""),"🔔 Por avisar",IF(K212&lt;&gt;"","🛠️ En el taller",IF(I212&lt;&gt;"","📦 Esperando proveedor","🛒 Por pedir"))))))))</f>
        <v/>
      </c>
      <c r="G212" s="84" t="str">
        <f aca="true">IF(OR(B212="",F212="✅ Entregado",F212="✖️ Anulado"),"",TODAY()-B212)</f>
        <v/>
      </c>
      <c r="H212" s="81"/>
      <c r="I212" s="80"/>
      <c r="J212" s="81"/>
      <c r="K212" s="80"/>
      <c r="L212" s="80"/>
      <c r="M212" s="80"/>
      <c r="N212" s="80"/>
      <c r="O212" s="80"/>
      <c r="P212" s="85"/>
      <c r="Q212" s="85"/>
      <c r="R212" s="86" t="str">
        <f aca="false">IF(OR(P212="",F212="✖️ Anulado"),"",P212-N(Q212))</f>
        <v/>
      </c>
      <c r="S212" s="81"/>
      <c r="T212" s="87"/>
      <c r="U212" s="81"/>
    </row>
    <row r="213" customFormat="false" ht="21" hidden="false" customHeight="true" outlineLevel="0" collapsed="false">
      <c r="A213" s="71" t="n">
        <v>209</v>
      </c>
      <c r="B213" s="80"/>
      <c r="C213" s="81"/>
      <c r="D213" s="82"/>
      <c r="E213" s="81"/>
      <c r="F213" s="83" t="str">
        <f aca="false">IF(C213="","",IF(T213="Sí","✖️ Anulado",IF(O213&lt;&gt;"","✅ Entregado",IF(S213&lt;&gt;"","⚠️ Incidencia",IF(N213&lt;&gt;"","⏳ Esperando recogida",IF(OR(M213&lt;&gt;"",L213&lt;&gt;""),"🔔 Por avisar",IF(K213&lt;&gt;"","🛠️ En el taller",IF(I213&lt;&gt;"","📦 Esperando proveedor","🛒 Por pedir"))))))))</f>
        <v/>
      </c>
      <c r="G213" s="84" t="str">
        <f aca="true">IF(OR(B213="",F213="✅ Entregado",F213="✖️ Anulado"),"",TODAY()-B213)</f>
        <v/>
      </c>
      <c r="H213" s="81"/>
      <c r="I213" s="80"/>
      <c r="J213" s="81"/>
      <c r="K213" s="80"/>
      <c r="L213" s="80"/>
      <c r="M213" s="80"/>
      <c r="N213" s="80"/>
      <c r="O213" s="80"/>
      <c r="P213" s="85"/>
      <c r="Q213" s="85"/>
      <c r="R213" s="86" t="str">
        <f aca="false">IF(OR(P213="",F213="✖️ Anulado"),"",P213-N(Q213))</f>
        <v/>
      </c>
      <c r="S213" s="81"/>
      <c r="T213" s="87"/>
      <c r="U213" s="81"/>
    </row>
    <row r="214" customFormat="false" ht="21" hidden="false" customHeight="true" outlineLevel="0" collapsed="false">
      <c r="A214" s="71" t="n">
        <v>210</v>
      </c>
      <c r="B214" s="80"/>
      <c r="C214" s="81"/>
      <c r="D214" s="82"/>
      <c r="E214" s="81"/>
      <c r="F214" s="83" t="str">
        <f aca="false">IF(C214="","",IF(T214="Sí","✖️ Anulado",IF(O214&lt;&gt;"","✅ Entregado",IF(S214&lt;&gt;"","⚠️ Incidencia",IF(N214&lt;&gt;"","⏳ Esperando recogida",IF(OR(M214&lt;&gt;"",L214&lt;&gt;""),"🔔 Por avisar",IF(K214&lt;&gt;"","🛠️ En el taller",IF(I214&lt;&gt;"","📦 Esperando proveedor","🛒 Por pedir"))))))))</f>
        <v/>
      </c>
      <c r="G214" s="84" t="str">
        <f aca="true">IF(OR(B214="",F214="✅ Entregado",F214="✖️ Anulado"),"",TODAY()-B214)</f>
        <v/>
      </c>
      <c r="H214" s="81"/>
      <c r="I214" s="80"/>
      <c r="J214" s="81"/>
      <c r="K214" s="80"/>
      <c r="L214" s="80"/>
      <c r="M214" s="80"/>
      <c r="N214" s="80"/>
      <c r="O214" s="80"/>
      <c r="P214" s="85"/>
      <c r="Q214" s="85"/>
      <c r="R214" s="86" t="str">
        <f aca="false">IF(OR(P214="",F214="✖️ Anulado"),"",P214-N(Q214))</f>
        <v/>
      </c>
      <c r="S214" s="81"/>
      <c r="T214" s="87"/>
      <c r="U214" s="81"/>
    </row>
    <row r="215" customFormat="false" ht="21" hidden="false" customHeight="true" outlineLevel="0" collapsed="false">
      <c r="A215" s="71" t="n">
        <v>211</v>
      </c>
      <c r="B215" s="80"/>
      <c r="C215" s="81"/>
      <c r="D215" s="82"/>
      <c r="E215" s="81"/>
      <c r="F215" s="83" t="str">
        <f aca="false">IF(C215="","",IF(T215="Sí","✖️ Anulado",IF(O215&lt;&gt;"","✅ Entregado",IF(S215&lt;&gt;"","⚠️ Incidencia",IF(N215&lt;&gt;"","⏳ Esperando recogida",IF(OR(M215&lt;&gt;"",L215&lt;&gt;""),"🔔 Por avisar",IF(K215&lt;&gt;"","🛠️ En el taller",IF(I215&lt;&gt;"","📦 Esperando proveedor","🛒 Por pedir"))))))))</f>
        <v/>
      </c>
      <c r="G215" s="84" t="str">
        <f aca="true">IF(OR(B215="",F215="✅ Entregado",F215="✖️ Anulado"),"",TODAY()-B215)</f>
        <v/>
      </c>
      <c r="H215" s="81"/>
      <c r="I215" s="80"/>
      <c r="J215" s="81"/>
      <c r="K215" s="80"/>
      <c r="L215" s="80"/>
      <c r="M215" s="80"/>
      <c r="N215" s="80"/>
      <c r="O215" s="80"/>
      <c r="P215" s="85"/>
      <c r="Q215" s="85"/>
      <c r="R215" s="86" t="str">
        <f aca="false">IF(OR(P215="",F215="✖️ Anulado"),"",P215-N(Q215))</f>
        <v/>
      </c>
      <c r="S215" s="81"/>
      <c r="T215" s="87"/>
      <c r="U215" s="81"/>
    </row>
    <row r="216" customFormat="false" ht="21" hidden="false" customHeight="true" outlineLevel="0" collapsed="false">
      <c r="A216" s="71" t="n">
        <v>212</v>
      </c>
      <c r="B216" s="80"/>
      <c r="C216" s="81"/>
      <c r="D216" s="82"/>
      <c r="E216" s="81"/>
      <c r="F216" s="83" t="str">
        <f aca="false">IF(C216="","",IF(T216="Sí","✖️ Anulado",IF(O216&lt;&gt;"","✅ Entregado",IF(S216&lt;&gt;"","⚠️ Incidencia",IF(N216&lt;&gt;"","⏳ Esperando recogida",IF(OR(M216&lt;&gt;"",L216&lt;&gt;""),"🔔 Por avisar",IF(K216&lt;&gt;"","🛠️ En el taller",IF(I216&lt;&gt;"","📦 Esperando proveedor","🛒 Por pedir"))))))))</f>
        <v/>
      </c>
      <c r="G216" s="84" t="str">
        <f aca="true">IF(OR(B216="",F216="✅ Entregado",F216="✖️ Anulado"),"",TODAY()-B216)</f>
        <v/>
      </c>
      <c r="H216" s="81"/>
      <c r="I216" s="80"/>
      <c r="J216" s="81"/>
      <c r="K216" s="80"/>
      <c r="L216" s="80"/>
      <c r="M216" s="80"/>
      <c r="N216" s="80"/>
      <c r="O216" s="80"/>
      <c r="P216" s="85"/>
      <c r="Q216" s="85"/>
      <c r="R216" s="86" t="str">
        <f aca="false">IF(OR(P216="",F216="✖️ Anulado"),"",P216-N(Q216))</f>
        <v/>
      </c>
      <c r="S216" s="81"/>
      <c r="T216" s="87"/>
      <c r="U216" s="81"/>
    </row>
    <row r="217" customFormat="false" ht="21" hidden="false" customHeight="true" outlineLevel="0" collapsed="false">
      <c r="A217" s="71" t="n">
        <v>213</v>
      </c>
      <c r="B217" s="80"/>
      <c r="C217" s="81"/>
      <c r="D217" s="82"/>
      <c r="E217" s="81"/>
      <c r="F217" s="83" t="str">
        <f aca="false">IF(C217="","",IF(T217="Sí","✖️ Anulado",IF(O217&lt;&gt;"","✅ Entregado",IF(S217&lt;&gt;"","⚠️ Incidencia",IF(N217&lt;&gt;"","⏳ Esperando recogida",IF(OR(M217&lt;&gt;"",L217&lt;&gt;""),"🔔 Por avisar",IF(K217&lt;&gt;"","🛠️ En el taller",IF(I217&lt;&gt;"","📦 Esperando proveedor","🛒 Por pedir"))))))))</f>
        <v/>
      </c>
      <c r="G217" s="84" t="str">
        <f aca="true">IF(OR(B217="",F217="✅ Entregado",F217="✖️ Anulado"),"",TODAY()-B217)</f>
        <v/>
      </c>
      <c r="H217" s="81"/>
      <c r="I217" s="80"/>
      <c r="J217" s="81"/>
      <c r="K217" s="80"/>
      <c r="L217" s="80"/>
      <c r="M217" s="80"/>
      <c r="N217" s="80"/>
      <c r="O217" s="80"/>
      <c r="P217" s="85"/>
      <c r="Q217" s="85"/>
      <c r="R217" s="86" t="str">
        <f aca="false">IF(OR(P217="",F217="✖️ Anulado"),"",P217-N(Q217))</f>
        <v/>
      </c>
      <c r="S217" s="81"/>
      <c r="T217" s="87"/>
      <c r="U217" s="81"/>
    </row>
    <row r="218" customFormat="false" ht="21" hidden="false" customHeight="true" outlineLevel="0" collapsed="false">
      <c r="A218" s="71" t="n">
        <v>214</v>
      </c>
      <c r="B218" s="80"/>
      <c r="C218" s="81"/>
      <c r="D218" s="82"/>
      <c r="E218" s="81"/>
      <c r="F218" s="83" t="str">
        <f aca="false">IF(C218="","",IF(T218="Sí","✖️ Anulado",IF(O218&lt;&gt;"","✅ Entregado",IF(S218&lt;&gt;"","⚠️ Incidencia",IF(N218&lt;&gt;"","⏳ Esperando recogida",IF(OR(M218&lt;&gt;"",L218&lt;&gt;""),"🔔 Por avisar",IF(K218&lt;&gt;"","🛠️ En el taller",IF(I218&lt;&gt;"","📦 Esperando proveedor","🛒 Por pedir"))))))))</f>
        <v/>
      </c>
      <c r="G218" s="84" t="str">
        <f aca="true">IF(OR(B218="",F218="✅ Entregado",F218="✖️ Anulado"),"",TODAY()-B218)</f>
        <v/>
      </c>
      <c r="H218" s="81"/>
      <c r="I218" s="80"/>
      <c r="J218" s="81"/>
      <c r="K218" s="80"/>
      <c r="L218" s="80"/>
      <c r="M218" s="80"/>
      <c r="N218" s="80"/>
      <c r="O218" s="80"/>
      <c r="P218" s="85"/>
      <c r="Q218" s="85"/>
      <c r="R218" s="86" t="str">
        <f aca="false">IF(OR(P218="",F218="✖️ Anulado"),"",P218-N(Q218))</f>
        <v/>
      </c>
      <c r="S218" s="81"/>
      <c r="T218" s="87"/>
      <c r="U218" s="81"/>
    </row>
    <row r="219" customFormat="false" ht="21" hidden="false" customHeight="true" outlineLevel="0" collapsed="false">
      <c r="A219" s="71" t="n">
        <v>215</v>
      </c>
      <c r="B219" s="80"/>
      <c r="C219" s="81"/>
      <c r="D219" s="82"/>
      <c r="E219" s="81"/>
      <c r="F219" s="83" t="str">
        <f aca="false">IF(C219="","",IF(T219="Sí","✖️ Anulado",IF(O219&lt;&gt;"","✅ Entregado",IF(S219&lt;&gt;"","⚠️ Incidencia",IF(N219&lt;&gt;"","⏳ Esperando recogida",IF(OR(M219&lt;&gt;"",L219&lt;&gt;""),"🔔 Por avisar",IF(K219&lt;&gt;"","🛠️ En el taller",IF(I219&lt;&gt;"","📦 Esperando proveedor","🛒 Por pedir"))))))))</f>
        <v/>
      </c>
      <c r="G219" s="84" t="str">
        <f aca="true">IF(OR(B219="",F219="✅ Entregado",F219="✖️ Anulado"),"",TODAY()-B219)</f>
        <v/>
      </c>
      <c r="H219" s="81"/>
      <c r="I219" s="80"/>
      <c r="J219" s="81"/>
      <c r="K219" s="80"/>
      <c r="L219" s="80"/>
      <c r="M219" s="80"/>
      <c r="N219" s="80"/>
      <c r="O219" s="80"/>
      <c r="P219" s="85"/>
      <c r="Q219" s="85"/>
      <c r="R219" s="86" t="str">
        <f aca="false">IF(OR(P219="",F219="✖️ Anulado"),"",P219-N(Q219))</f>
        <v/>
      </c>
      <c r="S219" s="81"/>
      <c r="T219" s="87"/>
      <c r="U219" s="81"/>
    </row>
    <row r="220" customFormat="false" ht="21" hidden="false" customHeight="true" outlineLevel="0" collapsed="false">
      <c r="A220" s="71" t="n">
        <v>216</v>
      </c>
      <c r="B220" s="80"/>
      <c r="C220" s="81"/>
      <c r="D220" s="82"/>
      <c r="E220" s="81"/>
      <c r="F220" s="83" t="str">
        <f aca="false">IF(C220="","",IF(T220="Sí","✖️ Anulado",IF(O220&lt;&gt;"","✅ Entregado",IF(S220&lt;&gt;"","⚠️ Incidencia",IF(N220&lt;&gt;"","⏳ Esperando recogida",IF(OR(M220&lt;&gt;"",L220&lt;&gt;""),"🔔 Por avisar",IF(K220&lt;&gt;"","🛠️ En el taller",IF(I220&lt;&gt;"","📦 Esperando proveedor","🛒 Por pedir"))))))))</f>
        <v/>
      </c>
      <c r="G220" s="84" t="str">
        <f aca="true">IF(OR(B220="",F220="✅ Entregado",F220="✖️ Anulado"),"",TODAY()-B220)</f>
        <v/>
      </c>
      <c r="H220" s="81"/>
      <c r="I220" s="80"/>
      <c r="J220" s="81"/>
      <c r="K220" s="80"/>
      <c r="L220" s="80"/>
      <c r="M220" s="80"/>
      <c r="N220" s="80"/>
      <c r="O220" s="80"/>
      <c r="P220" s="85"/>
      <c r="Q220" s="85"/>
      <c r="R220" s="86" t="str">
        <f aca="false">IF(OR(P220="",F220="✖️ Anulado"),"",P220-N(Q220))</f>
        <v/>
      </c>
      <c r="S220" s="81"/>
      <c r="T220" s="87"/>
      <c r="U220" s="81"/>
    </row>
    <row r="221" customFormat="false" ht="21" hidden="false" customHeight="true" outlineLevel="0" collapsed="false">
      <c r="A221" s="71" t="n">
        <v>217</v>
      </c>
      <c r="B221" s="80"/>
      <c r="C221" s="81"/>
      <c r="D221" s="82"/>
      <c r="E221" s="81"/>
      <c r="F221" s="83" t="str">
        <f aca="false">IF(C221="","",IF(T221="Sí","✖️ Anulado",IF(O221&lt;&gt;"","✅ Entregado",IF(S221&lt;&gt;"","⚠️ Incidencia",IF(N221&lt;&gt;"","⏳ Esperando recogida",IF(OR(M221&lt;&gt;"",L221&lt;&gt;""),"🔔 Por avisar",IF(K221&lt;&gt;"","🛠️ En el taller",IF(I221&lt;&gt;"","📦 Esperando proveedor","🛒 Por pedir"))))))))</f>
        <v/>
      </c>
      <c r="G221" s="84" t="str">
        <f aca="true">IF(OR(B221="",F221="✅ Entregado",F221="✖️ Anulado"),"",TODAY()-B221)</f>
        <v/>
      </c>
      <c r="H221" s="81"/>
      <c r="I221" s="80"/>
      <c r="J221" s="81"/>
      <c r="K221" s="80"/>
      <c r="L221" s="80"/>
      <c r="M221" s="80"/>
      <c r="N221" s="80"/>
      <c r="O221" s="80"/>
      <c r="P221" s="85"/>
      <c r="Q221" s="85"/>
      <c r="R221" s="86" t="str">
        <f aca="false">IF(OR(P221="",F221="✖️ Anulado"),"",P221-N(Q221))</f>
        <v/>
      </c>
      <c r="S221" s="81"/>
      <c r="T221" s="87"/>
      <c r="U221" s="81"/>
    </row>
    <row r="222" customFormat="false" ht="21" hidden="false" customHeight="true" outlineLevel="0" collapsed="false">
      <c r="A222" s="71" t="n">
        <v>218</v>
      </c>
      <c r="B222" s="80"/>
      <c r="C222" s="81"/>
      <c r="D222" s="82"/>
      <c r="E222" s="81"/>
      <c r="F222" s="83" t="str">
        <f aca="false">IF(C222="","",IF(T222="Sí","✖️ Anulado",IF(O222&lt;&gt;"","✅ Entregado",IF(S222&lt;&gt;"","⚠️ Incidencia",IF(N222&lt;&gt;"","⏳ Esperando recogida",IF(OR(M222&lt;&gt;"",L222&lt;&gt;""),"🔔 Por avisar",IF(K222&lt;&gt;"","🛠️ En el taller",IF(I222&lt;&gt;"","📦 Esperando proveedor","🛒 Por pedir"))))))))</f>
        <v/>
      </c>
      <c r="G222" s="84" t="str">
        <f aca="true">IF(OR(B222="",F222="✅ Entregado",F222="✖️ Anulado"),"",TODAY()-B222)</f>
        <v/>
      </c>
      <c r="H222" s="81"/>
      <c r="I222" s="80"/>
      <c r="J222" s="81"/>
      <c r="K222" s="80"/>
      <c r="L222" s="80"/>
      <c r="M222" s="80"/>
      <c r="N222" s="80"/>
      <c r="O222" s="80"/>
      <c r="P222" s="85"/>
      <c r="Q222" s="85"/>
      <c r="R222" s="86" t="str">
        <f aca="false">IF(OR(P222="",F222="✖️ Anulado"),"",P222-N(Q222))</f>
        <v/>
      </c>
      <c r="S222" s="81"/>
      <c r="T222" s="87"/>
      <c r="U222" s="81"/>
    </row>
    <row r="223" customFormat="false" ht="21" hidden="false" customHeight="true" outlineLevel="0" collapsed="false">
      <c r="A223" s="71" t="n">
        <v>219</v>
      </c>
      <c r="B223" s="80"/>
      <c r="C223" s="81"/>
      <c r="D223" s="82"/>
      <c r="E223" s="81"/>
      <c r="F223" s="83" t="str">
        <f aca="false">IF(C223="","",IF(T223="Sí","✖️ Anulado",IF(O223&lt;&gt;"","✅ Entregado",IF(S223&lt;&gt;"","⚠️ Incidencia",IF(N223&lt;&gt;"","⏳ Esperando recogida",IF(OR(M223&lt;&gt;"",L223&lt;&gt;""),"🔔 Por avisar",IF(K223&lt;&gt;"","🛠️ En el taller",IF(I223&lt;&gt;"","📦 Esperando proveedor","🛒 Por pedir"))))))))</f>
        <v/>
      </c>
      <c r="G223" s="84" t="str">
        <f aca="true">IF(OR(B223="",F223="✅ Entregado",F223="✖️ Anulado"),"",TODAY()-B223)</f>
        <v/>
      </c>
      <c r="H223" s="81"/>
      <c r="I223" s="80"/>
      <c r="J223" s="81"/>
      <c r="K223" s="80"/>
      <c r="L223" s="80"/>
      <c r="M223" s="80"/>
      <c r="N223" s="80"/>
      <c r="O223" s="80"/>
      <c r="P223" s="85"/>
      <c r="Q223" s="85"/>
      <c r="R223" s="86" t="str">
        <f aca="false">IF(OR(P223="",F223="✖️ Anulado"),"",P223-N(Q223))</f>
        <v/>
      </c>
      <c r="S223" s="81"/>
      <c r="T223" s="87"/>
      <c r="U223" s="81"/>
    </row>
    <row r="224" customFormat="false" ht="21" hidden="false" customHeight="true" outlineLevel="0" collapsed="false">
      <c r="A224" s="71" t="n">
        <v>220</v>
      </c>
      <c r="B224" s="80"/>
      <c r="C224" s="81"/>
      <c r="D224" s="82"/>
      <c r="E224" s="81"/>
      <c r="F224" s="83" t="str">
        <f aca="false">IF(C224="","",IF(T224="Sí","✖️ Anulado",IF(O224&lt;&gt;"","✅ Entregado",IF(S224&lt;&gt;"","⚠️ Incidencia",IF(N224&lt;&gt;"","⏳ Esperando recogida",IF(OR(M224&lt;&gt;"",L224&lt;&gt;""),"🔔 Por avisar",IF(K224&lt;&gt;"","🛠️ En el taller",IF(I224&lt;&gt;"","📦 Esperando proveedor","🛒 Por pedir"))))))))</f>
        <v/>
      </c>
      <c r="G224" s="84" t="str">
        <f aca="true">IF(OR(B224="",F224="✅ Entregado",F224="✖️ Anulado"),"",TODAY()-B224)</f>
        <v/>
      </c>
      <c r="H224" s="81"/>
      <c r="I224" s="80"/>
      <c r="J224" s="81"/>
      <c r="K224" s="80"/>
      <c r="L224" s="80"/>
      <c r="M224" s="80"/>
      <c r="N224" s="80"/>
      <c r="O224" s="80"/>
      <c r="P224" s="85"/>
      <c r="Q224" s="85"/>
      <c r="R224" s="86" t="str">
        <f aca="false">IF(OR(P224="",F224="✖️ Anulado"),"",P224-N(Q224))</f>
        <v/>
      </c>
      <c r="S224" s="81"/>
      <c r="T224" s="87"/>
      <c r="U224" s="81"/>
    </row>
    <row r="225" customFormat="false" ht="21" hidden="false" customHeight="true" outlineLevel="0" collapsed="false">
      <c r="A225" s="71" t="n">
        <v>221</v>
      </c>
      <c r="B225" s="80"/>
      <c r="C225" s="81"/>
      <c r="D225" s="82"/>
      <c r="E225" s="81"/>
      <c r="F225" s="83" t="str">
        <f aca="false">IF(C225="","",IF(T225="Sí","✖️ Anulado",IF(O225&lt;&gt;"","✅ Entregado",IF(S225&lt;&gt;"","⚠️ Incidencia",IF(N225&lt;&gt;"","⏳ Esperando recogida",IF(OR(M225&lt;&gt;"",L225&lt;&gt;""),"🔔 Por avisar",IF(K225&lt;&gt;"","🛠️ En el taller",IF(I225&lt;&gt;"","📦 Esperando proveedor","🛒 Por pedir"))))))))</f>
        <v/>
      </c>
      <c r="G225" s="84" t="str">
        <f aca="true">IF(OR(B225="",F225="✅ Entregado",F225="✖️ Anulado"),"",TODAY()-B225)</f>
        <v/>
      </c>
      <c r="H225" s="81"/>
      <c r="I225" s="80"/>
      <c r="J225" s="81"/>
      <c r="K225" s="80"/>
      <c r="L225" s="80"/>
      <c r="M225" s="80"/>
      <c r="N225" s="80"/>
      <c r="O225" s="80"/>
      <c r="P225" s="85"/>
      <c r="Q225" s="85"/>
      <c r="R225" s="86" t="str">
        <f aca="false">IF(OR(P225="",F225="✖️ Anulado"),"",P225-N(Q225))</f>
        <v/>
      </c>
      <c r="S225" s="81"/>
      <c r="T225" s="87"/>
      <c r="U225" s="81"/>
    </row>
    <row r="226" customFormat="false" ht="21" hidden="false" customHeight="true" outlineLevel="0" collapsed="false">
      <c r="A226" s="71" t="n">
        <v>222</v>
      </c>
      <c r="B226" s="80"/>
      <c r="C226" s="81"/>
      <c r="D226" s="82"/>
      <c r="E226" s="81"/>
      <c r="F226" s="83" t="str">
        <f aca="false">IF(C226="","",IF(T226="Sí","✖️ Anulado",IF(O226&lt;&gt;"","✅ Entregado",IF(S226&lt;&gt;"","⚠️ Incidencia",IF(N226&lt;&gt;"","⏳ Esperando recogida",IF(OR(M226&lt;&gt;"",L226&lt;&gt;""),"🔔 Por avisar",IF(K226&lt;&gt;"","🛠️ En el taller",IF(I226&lt;&gt;"","📦 Esperando proveedor","🛒 Por pedir"))))))))</f>
        <v/>
      </c>
      <c r="G226" s="84" t="str">
        <f aca="true">IF(OR(B226="",F226="✅ Entregado",F226="✖️ Anulado"),"",TODAY()-B226)</f>
        <v/>
      </c>
      <c r="H226" s="81"/>
      <c r="I226" s="80"/>
      <c r="J226" s="81"/>
      <c r="K226" s="80"/>
      <c r="L226" s="80"/>
      <c r="M226" s="80"/>
      <c r="N226" s="80"/>
      <c r="O226" s="80"/>
      <c r="P226" s="85"/>
      <c r="Q226" s="85"/>
      <c r="R226" s="86" t="str">
        <f aca="false">IF(OR(P226="",F226="✖️ Anulado"),"",P226-N(Q226))</f>
        <v/>
      </c>
      <c r="S226" s="81"/>
      <c r="T226" s="87"/>
      <c r="U226" s="81"/>
    </row>
    <row r="227" customFormat="false" ht="21" hidden="false" customHeight="true" outlineLevel="0" collapsed="false">
      <c r="A227" s="71" t="n">
        <v>223</v>
      </c>
      <c r="B227" s="80"/>
      <c r="C227" s="81"/>
      <c r="D227" s="82"/>
      <c r="E227" s="81"/>
      <c r="F227" s="83" t="str">
        <f aca="false">IF(C227="","",IF(T227="Sí","✖️ Anulado",IF(O227&lt;&gt;"","✅ Entregado",IF(S227&lt;&gt;"","⚠️ Incidencia",IF(N227&lt;&gt;"","⏳ Esperando recogida",IF(OR(M227&lt;&gt;"",L227&lt;&gt;""),"🔔 Por avisar",IF(K227&lt;&gt;"","🛠️ En el taller",IF(I227&lt;&gt;"","📦 Esperando proveedor","🛒 Por pedir"))))))))</f>
        <v/>
      </c>
      <c r="G227" s="84" t="str">
        <f aca="true">IF(OR(B227="",F227="✅ Entregado",F227="✖️ Anulado"),"",TODAY()-B227)</f>
        <v/>
      </c>
      <c r="H227" s="81"/>
      <c r="I227" s="80"/>
      <c r="J227" s="81"/>
      <c r="K227" s="80"/>
      <c r="L227" s="80"/>
      <c r="M227" s="80"/>
      <c r="N227" s="80"/>
      <c r="O227" s="80"/>
      <c r="P227" s="85"/>
      <c r="Q227" s="85"/>
      <c r="R227" s="86" t="str">
        <f aca="false">IF(OR(P227="",F227="✖️ Anulado"),"",P227-N(Q227))</f>
        <v/>
      </c>
      <c r="S227" s="81"/>
      <c r="T227" s="87"/>
      <c r="U227" s="81"/>
    </row>
    <row r="228" customFormat="false" ht="21" hidden="false" customHeight="true" outlineLevel="0" collapsed="false">
      <c r="A228" s="71" t="n">
        <v>224</v>
      </c>
      <c r="B228" s="80"/>
      <c r="C228" s="81"/>
      <c r="D228" s="82"/>
      <c r="E228" s="81"/>
      <c r="F228" s="83" t="str">
        <f aca="false">IF(C228="","",IF(T228="Sí","✖️ Anulado",IF(O228&lt;&gt;"","✅ Entregado",IF(S228&lt;&gt;"","⚠️ Incidencia",IF(N228&lt;&gt;"","⏳ Esperando recogida",IF(OR(M228&lt;&gt;"",L228&lt;&gt;""),"🔔 Por avisar",IF(K228&lt;&gt;"","🛠️ En el taller",IF(I228&lt;&gt;"","📦 Esperando proveedor","🛒 Por pedir"))))))))</f>
        <v/>
      </c>
      <c r="G228" s="84" t="str">
        <f aca="true">IF(OR(B228="",F228="✅ Entregado",F228="✖️ Anulado"),"",TODAY()-B228)</f>
        <v/>
      </c>
      <c r="H228" s="81"/>
      <c r="I228" s="80"/>
      <c r="J228" s="81"/>
      <c r="K228" s="80"/>
      <c r="L228" s="80"/>
      <c r="M228" s="80"/>
      <c r="N228" s="80"/>
      <c r="O228" s="80"/>
      <c r="P228" s="85"/>
      <c r="Q228" s="85"/>
      <c r="R228" s="86" t="str">
        <f aca="false">IF(OR(P228="",F228="✖️ Anulado"),"",P228-N(Q228))</f>
        <v/>
      </c>
      <c r="S228" s="81"/>
      <c r="T228" s="87"/>
      <c r="U228" s="81"/>
    </row>
    <row r="229" customFormat="false" ht="21" hidden="false" customHeight="true" outlineLevel="0" collapsed="false">
      <c r="A229" s="71" t="n">
        <v>225</v>
      </c>
      <c r="B229" s="80"/>
      <c r="C229" s="81"/>
      <c r="D229" s="82"/>
      <c r="E229" s="81"/>
      <c r="F229" s="83" t="str">
        <f aca="false">IF(C229="","",IF(T229="Sí","✖️ Anulado",IF(O229&lt;&gt;"","✅ Entregado",IF(S229&lt;&gt;"","⚠️ Incidencia",IF(N229&lt;&gt;"","⏳ Esperando recogida",IF(OR(M229&lt;&gt;"",L229&lt;&gt;""),"🔔 Por avisar",IF(K229&lt;&gt;"","🛠️ En el taller",IF(I229&lt;&gt;"","📦 Esperando proveedor","🛒 Por pedir"))))))))</f>
        <v/>
      </c>
      <c r="G229" s="84" t="str">
        <f aca="true">IF(OR(B229="",F229="✅ Entregado",F229="✖️ Anulado"),"",TODAY()-B229)</f>
        <v/>
      </c>
      <c r="H229" s="81"/>
      <c r="I229" s="80"/>
      <c r="J229" s="81"/>
      <c r="K229" s="80"/>
      <c r="L229" s="80"/>
      <c r="M229" s="80"/>
      <c r="N229" s="80"/>
      <c r="O229" s="80"/>
      <c r="P229" s="85"/>
      <c r="Q229" s="85"/>
      <c r="R229" s="86" t="str">
        <f aca="false">IF(OR(P229="",F229="✖️ Anulado"),"",P229-N(Q229))</f>
        <v/>
      </c>
      <c r="S229" s="81"/>
      <c r="T229" s="87"/>
      <c r="U229" s="81"/>
    </row>
    <row r="230" customFormat="false" ht="21" hidden="false" customHeight="true" outlineLevel="0" collapsed="false">
      <c r="A230" s="71" t="n">
        <v>226</v>
      </c>
      <c r="B230" s="80"/>
      <c r="C230" s="81"/>
      <c r="D230" s="82"/>
      <c r="E230" s="81"/>
      <c r="F230" s="83" t="str">
        <f aca="false">IF(C230="","",IF(T230="Sí","✖️ Anulado",IF(O230&lt;&gt;"","✅ Entregado",IF(S230&lt;&gt;"","⚠️ Incidencia",IF(N230&lt;&gt;"","⏳ Esperando recogida",IF(OR(M230&lt;&gt;"",L230&lt;&gt;""),"🔔 Por avisar",IF(K230&lt;&gt;"","🛠️ En el taller",IF(I230&lt;&gt;"","📦 Esperando proveedor","🛒 Por pedir"))))))))</f>
        <v/>
      </c>
      <c r="G230" s="84" t="str">
        <f aca="true">IF(OR(B230="",F230="✅ Entregado",F230="✖️ Anulado"),"",TODAY()-B230)</f>
        <v/>
      </c>
      <c r="H230" s="81"/>
      <c r="I230" s="80"/>
      <c r="J230" s="81"/>
      <c r="K230" s="80"/>
      <c r="L230" s="80"/>
      <c r="M230" s="80"/>
      <c r="N230" s="80"/>
      <c r="O230" s="80"/>
      <c r="P230" s="85"/>
      <c r="Q230" s="85"/>
      <c r="R230" s="86" t="str">
        <f aca="false">IF(OR(P230="",F230="✖️ Anulado"),"",P230-N(Q230))</f>
        <v/>
      </c>
      <c r="S230" s="81"/>
      <c r="T230" s="87"/>
      <c r="U230" s="81"/>
    </row>
    <row r="231" customFormat="false" ht="21" hidden="false" customHeight="true" outlineLevel="0" collapsed="false">
      <c r="A231" s="71" t="n">
        <v>227</v>
      </c>
      <c r="B231" s="80"/>
      <c r="C231" s="81"/>
      <c r="D231" s="82"/>
      <c r="E231" s="81"/>
      <c r="F231" s="83" t="str">
        <f aca="false">IF(C231="","",IF(T231="Sí","✖️ Anulado",IF(O231&lt;&gt;"","✅ Entregado",IF(S231&lt;&gt;"","⚠️ Incidencia",IF(N231&lt;&gt;"","⏳ Esperando recogida",IF(OR(M231&lt;&gt;"",L231&lt;&gt;""),"🔔 Por avisar",IF(K231&lt;&gt;"","🛠️ En el taller",IF(I231&lt;&gt;"","📦 Esperando proveedor","🛒 Por pedir"))))))))</f>
        <v/>
      </c>
      <c r="G231" s="84" t="str">
        <f aca="true">IF(OR(B231="",F231="✅ Entregado",F231="✖️ Anulado"),"",TODAY()-B231)</f>
        <v/>
      </c>
      <c r="H231" s="81"/>
      <c r="I231" s="80"/>
      <c r="J231" s="81"/>
      <c r="K231" s="80"/>
      <c r="L231" s="80"/>
      <c r="M231" s="80"/>
      <c r="N231" s="80"/>
      <c r="O231" s="80"/>
      <c r="P231" s="85"/>
      <c r="Q231" s="85"/>
      <c r="R231" s="86" t="str">
        <f aca="false">IF(OR(P231="",F231="✖️ Anulado"),"",P231-N(Q231))</f>
        <v/>
      </c>
      <c r="S231" s="81"/>
      <c r="T231" s="87"/>
      <c r="U231" s="81"/>
    </row>
    <row r="232" customFormat="false" ht="21" hidden="false" customHeight="true" outlineLevel="0" collapsed="false">
      <c r="A232" s="71" t="n">
        <v>228</v>
      </c>
      <c r="B232" s="80"/>
      <c r="C232" s="81"/>
      <c r="D232" s="82"/>
      <c r="E232" s="81"/>
      <c r="F232" s="83" t="str">
        <f aca="false">IF(C232="","",IF(T232="Sí","✖️ Anulado",IF(O232&lt;&gt;"","✅ Entregado",IF(S232&lt;&gt;"","⚠️ Incidencia",IF(N232&lt;&gt;"","⏳ Esperando recogida",IF(OR(M232&lt;&gt;"",L232&lt;&gt;""),"🔔 Por avisar",IF(K232&lt;&gt;"","🛠️ En el taller",IF(I232&lt;&gt;"","📦 Esperando proveedor","🛒 Por pedir"))))))))</f>
        <v/>
      </c>
      <c r="G232" s="84" t="str">
        <f aca="true">IF(OR(B232="",F232="✅ Entregado",F232="✖️ Anulado"),"",TODAY()-B232)</f>
        <v/>
      </c>
      <c r="H232" s="81"/>
      <c r="I232" s="80"/>
      <c r="J232" s="81"/>
      <c r="K232" s="80"/>
      <c r="L232" s="80"/>
      <c r="M232" s="80"/>
      <c r="N232" s="80"/>
      <c r="O232" s="80"/>
      <c r="P232" s="85"/>
      <c r="Q232" s="85"/>
      <c r="R232" s="86" t="str">
        <f aca="false">IF(OR(P232="",F232="✖️ Anulado"),"",P232-N(Q232))</f>
        <v/>
      </c>
      <c r="S232" s="81"/>
      <c r="T232" s="87"/>
      <c r="U232" s="81"/>
    </row>
    <row r="233" customFormat="false" ht="21" hidden="false" customHeight="true" outlineLevel="0" collapsed="false">
      <c r="A233" s="71" t="n">
        <v>229</v>
      </c>
      <c r="B233" s="80"/>
      <c r="C233" s="81"/>
      <c r="D233" s="82"/>
      <c r="E233" s="81"/>
      <c r="F233" s="83" t="str">
        <f aca="false">IF(C233="","",IF(T233="Sí","✖️ Anulado",IF(O233&lt;&gt;"","✅ Entregado",IF(S233&lt;&gt;"","⚠️ Incidencia",IF(N233&lt;&gt;"","⏳ Esperando recogida",IF(OR(M233&lt;&gt;"",L233&lt;&gt;""),"🔔 Por avisar",IF(K233&lt;&gt;"","🛠️ En el taller",IF(I233&lt;&gt;"","📦 Esperando proveedor","🛒 Por pedir"))))))))</f>
        <v/>
      </c>
      <c r="G233" s="84" t="str">
        <f aca="true">IF(OR(B233="",F233="✅ Entregado",F233="✖️ Anulado"),"",TODAY()-B233)</f>
        <v/>
      </c>
      <c r="H233" s="81"/>
      <c r="I233" s="80"/>
      <c r="J233" s="81"/>
      <c r="K233" s="80"/>
      <c r="L233" s="80"/>
      <c r="M233" s="80"/>
      <c r="N233" s="80"/>
      <c r="O233" s="80"/>
      <c r="P233" s="85"/>
      <c r="Q233" s="85"/>
      <c r="R233" s="86" t="str">
        <f aca="false">IF(OR(P233="",F233="✖️ Anulado"),"",P233-N(Q233))</f>
        <v/>
      </c>
      <c r="S233" s="81"/>
      <c r="T233" s="87"/>
      <c r="U233" s="81"/>
    </row>
    <row r="234" customFormat="false" ht="21" hidden="false" customHeight="true" outlineLevel="0" collapsed="false">
      <c r="A234" s="71" t="n">
        <v>230</v>
      </c>
      <c r="B234" s="80"/>
      <c r="C234" s="81"/>
      <c r="D234" s="82"/>
      <c r="E234" s="81"/>
      <c r="F234" s="83" t="str">
        <f aca="false">IF(C234="","",IF(T234="Sí","✖️ Anulado",IF(O234&lt;&gt;"","✅ Entregado",IF(S234&lt;&gt;"","⚠️ Incidencia",IF(N234&lt;&gt;"","⏳ Esperando recogida",IF(OR(M234&lt;&gt;"",L234&lt;&gt;""),"🔔 Por avisar",IF(K234&lt;&gt;"","🛠️ En el taller",IF(I234&lt;&gt;"","📦 Esperando proveedor","🛒 Por pedir"))))))))</f>
        <v/>
      </c>
      <c r="G234" s="84" t="str">
        <f aca="true">IF(OR(B234="",F234="✅ Entregado",F234="✖️ Anulado"),"",TODAY()-B234)</f>
        <v/>
      </c>
      <c r="H234" s="81"/>
      <c r="I234" s="80"/>
      <c r="J234" s="81"/>
      <c r="K234" s="80"/>
      <c r="L234" s="80"/>
      <c r="M234" s="80"/>
      <c r="N234" s="80"/>
      <c r="O234" s="80"/>
      <c r="P234" s="85"/>
      <c r="Q234" s="85"/>
      <c r="R234" s="86" t="str">
        <f aca="false">IF(OR(P234="",F234="✖️ Anulado"),"",P234-N(Q234))</f>
        <v/>
      </c>
      <c r="S234" s="81"/>
      <c r="T234" s="87"/>
      <c r="U234" s="81"/>
    </row>
    <row r="235" customFormat="false" ht="21" hidden="false" customHeight="true" outlineLevel="0" collapsed="false">
      <c r="A235" s="71" t="n">
        <v>231</v>
      </c>
      <c r="B235" s="80"/>
      <c r="C235" s="81"/>
      <c r="D235" s="82"/>
      <c r="E235" s="81"/>
      <c r="F235" s="83" t="str">
        <f aca="false">IF(C235="","",IF(T235="Sí","✖️ Anulado",IF(O235&lt;&gt;"","✅ Entregado",IF(S235&lt;&gt;"","⚠️ Incidencia",IF(N235&lt;&gt;"","⏳ Esperando recogida",IF(OR(M235&lt;&gt;"",L235&lt;&gt;""),"🔔 Por avisar",IF(K235&lt;&gt;"","🛠️ En el taller",IF(I235&lt;&gt;"","📦 Esperando proveedor","🛒 Por pedir"))))))))</f>
        <v/>
      </c>
      <c r="G235" s="84" t="str">
        <f aca="true">IF(OR(B235="",F235="✅ Entregado",F235="✖️ Anulado"),"",TODAY()-B235)</f>
        <v/>
      </c>
      <c r="H235" s="81"/>
      <c r="I235" s="80"/>
      <c r="J235" s="81"/>
      <c r="K235" s="80"/>
      <c r="L235" s="80"/>
      <c r="M235" s="80"/>
      <c r="N235" s="80"/>
      <c r="O235" s="80"/>
      <c r="P235" s="85"/>
      <c r="Q235" s="85"/>
      <c r="R235" s="86" t="str">
        <f aca="false">IF(OR(P235="",F235="✖️ Anulado"),"",P235-N(Q235))</f>
        <v/>
      </c>
      <c r="S235" s="81"/>
      <c r="T235" s="87"/>
      <c r="U235" s="81"/>
    </row>
    <row r="236" customFormat="false" ht="21" hidden="false" customHeight="true" outlineLevel="0" collapsed="false">
      <c r="A236" s="71" t="n">
        <v>232</v>
      </c>
      <c r="B236" s="80"/>
      <c r="C236" s="81"/>
      <c r="D236" s="82"/>
      <c r="E236" s="81"/>
      <c r="F236" s="83" t="str">
        <f aca="false">IF(C236="","",IF(T236="Sí","✖️ Anulado",IF(O236&lt;&gt;"","✅ Entregado",IF(S236&lt;&gt;"","⚠️ Incidencia",IF(N236&lt;&gt;"","⏳ Esperando recogida",IF(OR(M236&lt;&gt;"",L236&lt;&gt;""),"🔔 Por avisar",IF(K236&lt;&gt;"","🛠️ En el taller",IF(I236&lt;&gt;"","📦 Esperando proveedor","🛒 Por pedir"))))))))</f>
        <v/>
      </c>
      <c r="G236" s="84" t="str">
        <f aca="true">IF(OR(B236="",F236="✅ Entregado",F236="✖️ Anulado"),"",TODAY()-B236)</f>
        <v/>
      </c>
      <c r="H236" s="81"/>
      <c r="I236" s="80"/>
      <c r="J236" s="81"/>
      <c r="K236" s="80"/>
      <c r="L236" s="80"/>
      <c r="M236" s="80"/>
      <c r="N236" s="80"/>
      <c r="O236" s="80"/>
      <c r="P236" s="85"/>
      <c r="Q236" s="85"/>
      <c r="R236" s="86" t="str">
        <f aca="false">IF(OR(P236="",F236="✖️ Anulado"),"",P236-N(Q236))</f>
        <v/>
      </c>
      <c r="S236" s="81"/>
      <c r="T236" s="87"/>
      <c r="U236" s="81"/>
    </row>
    <row r="237" customFormat="false" ht="21" hidden="false" customHeight="true" outlineLevel="0" collapsed="false">
      <c r="A237" s="71" t="n">
        <v>233</v>
      </c>
      <c r="B237" s="80"/>
      <c r="C237" s="81"/>
      <c r="D237" s="82"/>
      <c r="E237" s="81"/>
      <c r="F237" s="83" t="str">
        <f aca="false">IF(C237="","",IF(T237="Sí","✖️ Anulado",IF(O237&lt;&gt;"","✅ Entregado",IF(S237&lt;&gt;"","⚠️ Incidencia",IF(N237&lt;&gt;"","⏳ Esperando recogida",IF(OR(M237&lt;&gt;"",L237&lt;&gt;""),"🔔 Por avisar",IF(K237&lt;&gt;"","🛠️ En el taller",IF(I237&lt;&gt;"","📦 Esperando proveedor","🛒 Por pedir"))))))))</f>
        <v/>
      </c>
      <c r="G237" s="84" t="str">
        <f aca="true">IF(OR(B237="",F237="✅ Entregado",F237="✖️ Anulado"),"",TODAY()-B237)</f>
        <v/>
      </c>
      <c r="H237" s="81"/>
      <c r="I237" s="80"/>
      <c r="J237" s="81"/>
      <c r="K237" s="80"/>
      <c r="L237" s="80"/>
      <c r="M237" s="80"/>
      <c r="N237" s="80"/>
      <c r="O237" s="80"/>
      <c r="P237" s="85"/>
      <c r="Q237" s="85"/>
      <c r="R237" s="86" t="str">
        <f aca="false">IF(OR(P237="",F237="✖️ Anulado"),"",P237-N(Q237))</f>
        <v/>
      </c>
      <c r="S237" s="81"/>
      <c r="T237" s="87"/>
      <c r="U237" s="81"/>
    </row>
    <row r="238" customFormat="false" ht="21" hidden="false" customHeight="true" outlineLevel="0" collapsed="false">
      <c r="A238" s="71" t="n">
        <v>234</v>
      </c>
      <c r="B238" s="80"/>
      <c r="C238" s="81"/>
      <c r="D238" s="82"/>
      <c r="E238" s="81"/>
      <c r="F238" s="83" t="str">
        <f aca="false">IF(C238="","",IF(T238="Sí","✖️ Anulado",IF(O238&lt;&gt;"","✅ Entregado",IF(S238&lt;&gt;"","⚠️ Incidencia",IF(N238&lt;&gt;"","⏳ Esperando recogida",IF(OR(M238&lt;&gt;"",L238&lt;&gt;""),"🔔 Por avisar",IF(K238&lt;&gt;"","🛠️ En el taller",IF(I238&lt;&gt;"","📦 Esperando proveedor","🛒 Por pedir"))))))))</f>
        <v/>
      </c>
      <c r="G238" s="84" t="str">
        <f aca="true">IF(OR(B238="",F238="✅ Entregado",F238="✖️ Anulado"),"",TODAY()-B238)</f>
        <v/>
      </c>
      <c r="H238" s="81"/>
      <c r="I238" s="80"/>
      <c r="J238" s="81"/>
      <c r="K238" s="80"/>
      <c r="L238" s="80"/>
      <c r="M238" s="80"/>
      <c r="N238" s="80"/>
      <c r="O238" s="80"/>
      <c r="P238" s="85"/>
      <c r="Q238" s="85"/>
      <c r="R238" s="86" t="str">
        <f aca="false">IF(OR(P238="",F238="✖️ Anulado"),"",P238-N(Q238))</f>
        <v/>
      </c>
      <c r="S238" s="81"/>
      <c r="T238" s="87"/>
      <c r="U238" s="81"/>
    </row>
    <row r="239" customFormat="false" ht="21" hidden="false" customHeight="true" outlineLevel="0" collapsed="false">
      <c r="A239" s="71" t="n">
        <v>235</v>
      </c>
      <c r="B239" s="80"/>
      <c r="C239" s="81"/>
      <c r="D239" s="82"/>
      <c r="E239" s="81"/>
      <c r="F239" s="83" t="str">
        <f aca="false">IF(C239="","",IF(T239="Sí","✖️ Anulado",IF(O239&lt;&gt;"","✅ Entregado",IF(S239&lt;&gt;"","⚠️ Incidencia",IF(N239&lt;&gt;"","⏳ Esperando recogida",IF(OR(M239&lt;&gt;"",L239&lt;&gt;""),"🔔 Por avisar",IF(K239&lt;&gt;"","🛠️ En el taller",IF(I239&lt;&gt;"","📦 Esperando proveedor","🛒 Por pedir"))))))))</f>
        <v/>
      </c>
      <c r="G239" s="84" t="str">
        <f aca="true">IF(OR(B239="",F239="✅ Entregado",F239="✖️ Anulado"),"",TODAY()-B239)</f>
        <v/>
      </c>
      <c r="H239" s="81"/>
      <c r="I239" s="80"/>
      <c r="J239" s="81"/>
      <c r="K239" s="80"/>
      <c r="L239" s="80"/>
      <c r="M239" s="80"/>
      <c r="N239" s="80"/>
      <c r="O239" s="80"/>
      <c r="P239" s="85"/>
      <c r="Q239" s="85"/>
      <c r="R239" s="86" t="str">
        <f aca="false">IF(OR(P239="",F239="✖️ Anulado"),"",P239-N(Q239))</f>
        <v/>
      </c>
      <c r="S239" s="81"/>
      <c r="T239" s="87"/>
      <c r="U239" s="81"/>
    </row>
    <row r="240" customFormat="false" ht="21" hidden="false" customHeight="true" outlineLevel="0" collapsed="false">
      <c r="A240" s="71" t="n">
        <v>236</v>
      </c>
      <c r="B240" s="80"/>
      <c r="C240" s="81"/>
      <c r="D240" s="82"/>
      <c r="E240" s="81"/>
      <c r="F240" s="83" t="str">
        <f aca="false">IF(C240="","",IF(T240="Sí","✖️ Anulado",IF(O240&lt;&gt;"","✅ Entregado",IF(S240&lt;&gt;"","⚠️ Incidencia",IF(N240&lt;&gt;"","⏳ Esperando recogida",IF(OR(M240&lt;&gt;"",L240&lt;&gt;""),"🔔 Por avisar",IF(K240&lt;&gt;"","🛠️ En el taller",IF(I240&lt;&gt;"","📦 Esperando proveedor","🛒 Por pedir"))))))))</f>
        <v/>
      </c>
      <c r="G240" s="84" t="str">
        <f aca="true">IF(OR(B240="",F240="✅ Entregado",F240="✖️ Anulado"),"",TODAY()-B240)</f>
        <v/>
      </c>
      <c r="H240" s="81"/>
      <c r="I240" s="80"/>
      <c r="J240" s="81"/>
      <c r="K240" s="80"/>
      <c r="L240" s="80"/>
      <c r="M240" s="80"/>
      <c r="N240" s="80"/>
      <c r="O240" s="80"/>
      <c r="P240" s="85"/>
      <c r="Q240" s="85"/>
      <c r="R240" s="86" t="str">
        <f aca="false">IF(OR(P240="",F240="✖️ Anulado"),"",P240-N(Q240))</f>
        <v/>
      </c>
      <c r="S240" s="81"/>
      <c r="T240" s="87"/>
      <c r="U240" s="81"/>
    </row>
    <row r="241" customFormat="false" ht="21" hidden="false" customHeight="true" outlineLevel="0" collapsed="false">
      <c r="A241" s="71" t="n">
        <v>237</v>
      </c>
      <c r="B241" s="80"/>
      <c r="C241" s="81"/>
      <c r="D241" s="82"/>
      <c r="E241" s="81"/>
      <c r="F241" s="83" t="str">
        <f aca="false">IF(C241="","",IF(T241="Sí","✖️ Anulado",IF(O241&lt;&gt;"","✅ Entregado",IF(S241&lt;&gt;"","⚠️ Incidencia",IF(N241&lt;&gt;"","⏳ Esperando recogida",IF(OR(M241&lt;&gt;"",L241&lt;&gt;""),"🔔 Por avisar",IF(K241&lt;&gt;"","🛠️ En el taller",IF(I241&lt;&gt;"","📦 Esperando proveedor","🛒 Por pedir"))))))))</f>
        <v/>
      </c>
      <c r="G241" s="84" t="str">
        <f aca="true">IF(OR(B241="",F241="✅ Entregado",F241="✖️ Anulado"),"",TODAY()-B241)</f>
        <v/>
      </c>
      <c r="H241" s="81"/>
      <c r="I241" s="80"/>
      <c r="J241" s="81"/>
      <c r="K241" s="80"/>
      <c r="L241" s="80"/>
      <c r="M241" s="80"/>
      <c r="N241" s="80"/>
      <c r="O241" s="80"/>
      <c r="P241" s="85"/>
      <c r="Q241" s="85"/>
      <c r="R241" s="86" t="str">
        <f aca="false">IF(OR(P241="",F241="✖️ Anulado"),"",P241-N(Q241))</f>
        <v/>
      </c>
      <c r="S241" s="81"/>
      <c r="T241" s="87"/>
      <c r="U241" s="81"/>
    </row>
    <row r="242" customFormat="false" ht="21" hidden="false" customHeight="true" outlineLevel="0" collapsed="false">
      <c r="A242" s="71" t="n">
        <v>238</v>
      </c>
      <c r="B242" s="80"/>
      <c r="C242" s="81"/>
      <c r="D242" s="82"/>
      <c r="E242" s="81"/>
      <c r="F242" s="83" t="str">
        <f aca="false">IF(C242="","",IF(T242="Sí","✖️ Anulado",IF(O242&lt;&gt;"","✅ Entregado",IF(S242&lt;&gt;"","⚠️ Incidencia",IF(N242&lt;&gt;"","⏳ Esperando recogida",IF(OR(M242&lt;&gt;"",L242&lt;&gt;""),"🔔 Por avisar",IF(K242&lt;&gt;"","🛠️ En el taller",IF(I242&lt;&gt;"","📦 Esperando proveedor","🛒 Por pedir"))))))))</f>
        <v/>
      </c>
      <c r="G242" s="84" t="str">
        <f aca="true">IF(OR(B242="",F242="✅ Entregado",F242="✖️ Anulado"),"",TODAY()-B242)</f>
        <v/>
      </c>
      <c r="H242" s="81"/>
      <c r="I242" s="80"/>
      <c r="J242" s="81"/>
      <c r="K242" s="80"/>
      <c r="L242" s="80"/>
      <c r="M242" s="80"/>
      <c r="N242" s="80"/>
      <c r="O242" s="80"/>
      <c r="P242" s="85"/>
      <c r="Q242" s="85"/>
      <c r="R242" s="86" t="str">
        <f aca="false">IF(OR(P242="",F242="✖️ Anulado"),"",P242-N(Q242))</f>
        <v/>
      </c>
      <c r="S242" s="81"/>
      <c r="T242" s="87"/>
      <c r="U242" s="81"/>
    </row>
    <row r="243" customFormat="false" ht="21" hidden="false" customHeight="true" outlineLevel="0" collapsed="false">
      <c r="A243" s="71" t="n">
        <v>239</v>
      </c>
      <c r="B243" s="80"/>
      <c r="C243" s="81"/>
      <c r="D243" s="82"/>
      <c r="E243" s="81"/>
      <c r="F243" s="83" t="str">
        <f aca="false">IF(C243="","",IF(T243="Sí","✖️ Anulado",IF(O243&lt;&gt;"","✅ Entregado",IF(S243&lt;&gt;"","⚠️ Incidencia",IF(N243&lt;&gt;"","⏳ Esperando recogida",IF(OR(M243&lt;&gt;"",L243&lt;&gt;""),"🔔 Por avisar",IF(K243&lt;&gt;"","🛠️ En el taller",IF(I243&lt;&gt;"","📦 Esperando proveedor","🛒 Por pedir"))))))))</f>
        <v/>
      </c>
      <c r="G243" s="84" t="str">
        <f aca="true">IF(OR(B243="",F243="✅ Entregado",F243="✖️ Anulado"),"",TODAY()-B243)</f>
        <v/>
      </c>
      <c r="H243" s="81"/>
      <c r="I243" s="80"/>
      <c r="J243" s="81"/>
      <c r="K243" s="80"/>
      <c r="L243" s="80"/>
      <c r="M243" s="80"/>
      <c r="N243" s="80"/>
      <c r="O243" s="80"/>
      <c r="P243" s="85"/>
      <c r="Q243" s="85"/>
      <c r="R243" s="86" t="str">
        <f aca="false">IF(OR(P243="",F243="✖️ Anulado"),"",P243-N(Q243))</f>
        <v/>
      </c>
      <c r="S243" s="81"/>
      <c r="T243" s="87"/>
      <c r="U243" s="81"/>
    </row>
    <row r="244" customFormat="false" ht="21" hidden="false" customHeight="true" outlineLevel="0" collapsed="false">
      <c r="A244" s="71" t="n">
        <v>240</v>
      </c>
      <c r="B244" s="80"/>
      <c r="C244" s="81"/>
      <c r="D244" s="82"/>
      <c r="E244" s="81"/>
      <c r="F244" s="83" t="str">
        <f aca="false">IF(C244="","",IF(T244="Sí","✖️ Anulado",IF(O244&lt;&gt;"","✅ Entregado",IF(S244&lt;&gt;"","⚠️ Incidencia",IF(N244&lt;&gt;"","⏳ Esperando recogida",IF(OR(M244&lt;&gt;"",L244&lt;&gt;""),"🔔 Por avisar",IF(K244&lt;&gt;"","🛠️ En el taller",IF(I244&lt;&gt;"","📦 Esperando proveedor","🛒 Por pedir"))))))))</f>
        <v/>
      </c>
      <c r="G244" s="84" t="str">
        <f aca="true">IF(OR(B244="",F244="✅ Entregado",F244="✖️ Anulado"),"",TODAY()-B244)</f>
        <v/>
      </c>
      <c r="H244" s="81"/>
      <c r="I244" s="80"/>
      <c r="J244" s="81"/>
      <c r="K244" s="80"/>
      <c r="L244" s="80"/>
      <c r="M244" s="80"/>
      <c r="N244" s="80"/>
      <c r="O244" s="80"/>
      <c r="P244" s="85"/>
      <c r="Q244" s="85"/>
      <c r="R244" s="86" t="str">
        <f aca="false">IF(OR(P244="",F244="✖️ Anulado"),"",P244-N(Q244))</f>
        <v/>
      </c>
      <c r="S244" s="81"/>
      <c r="T244" s="87"/>
      <c r="U244" s="81"/>
    </row>
    <row r="245" customFormat="false" ht="21" hidden="false" customHeight="true" outlineLevel="0" collapsed="false">
      <c r="A245" s="71" t="n">
        <v>241</v>
      </c>
      <c r="B245" s="80"/>
      <c r="C245" s="81"/>
      <c r="D245" s="82"/>
      <c r="E245" s="81"/>
      <c r="F245" s="83" t="str">
        <f aca="false">IF(C245="","",IF(T245="Sí","✖️ Anulado",IF(O245&lt;&gt;"","✅ Entregado",IF(S245&lt;&gt;"","⚠️ Incidencia",IF(N245&lt;&gt;"","⏳ Esperando recogida",IF(OR(M245&lt;&gt;"",L245&lt;&gt;""),"🔔 Por avisar",IF(K245&lt;&gt;"","🛠️ En el taller",IF(I245&lt;&gt;"","📦 Esperando proveedor","🛒 Por pedir"))))))))</f>
        <v/>
      </c>
      <c r="G245" s="84" t="str">
        <f aca="true">IF(OR(B245="",F245="✅ Entregado",F245="✖️ Anulado"),"",TODAY()-B245)</f>
        <v/>
      </c>
      <c r="H245" s="81"/>
      <c r="I245" s="80"/>
      <c r="J245" s="81"/>
      <c r="K245" s="80"/>
      <c r="L245" s="80"/>
      <c r="M245" s="80"/>
      <c r="N245" s="80"/>
      <c r="O245" s="80"/>
      <c r="P245" s="85"/>
      <c r="Q245" s="85"/>
      <c r="R245" s="86" t="str">
        <f aca="false">IF(OR(P245="",F245="✖️ Anulado"),"",P245-N(Q245))</f>
        <v/>
      </c>
      <c r="S245" s="81"/>
      <c r="T245" s="87"/>
      <c r="U245" s="81"/>
    </row>
    <row r="246" customFormat="false" ht="21" hidden="false" customHeight="true" outlineLevel="0" collapsed="false">
      <c r="A246" s="71" t="n">
        <v>242</v>
      </c>
      <c r="B246" s="80"/>
      <c r="C246" s="81"/>
      <c r="D246" s="82"/>
      <c r="E246" s="81"/>
      <c r="F246" s="83" t="str">
        <f aca="false">IF(C246="","",IF(T246="Sí","✖️ Anulado",IF(O246&lt;&gt;"","✅ Entregado",IF(S246&lt;&gt;"","⚠️ Incidencia",IF(N246&lt;&gt;"","⏳ Esperando recogida",IF(OR(M246&lt;&gt;"",L246&lt;&gt;""),"🔔 Por avisar",IF(K246&lt;&gt;"","🛠️ En el taller",IF(I246&lt;&gt;"","📦 Esperando proveedor","🛒 Por pedir"))))))))</f>
        <v/>
      </c>
      <c r="G246" s="84" t="str">
        <f aca="true">IF(OR(B246="",F246="✅ Entregado",F246="✖️ Anulado"),"",TODAY()-B246)</f>
        <v/>
      </c>
      <c r="H246" s="81"/>
      <c r="I246" s="80"/>
      <c r="J246" s="81"/>
      <c r="K246" s="80"/>
      <c r="L246" s="80"/>
      <c r="M246" s="80"/>
      <c r="N246" s="80"/>
      <c r="O246" s="80"/>
      <c r="P246" s="85"/>
      <c r="Q246" s="85"/>
      <c r="R246" s="86" t="str">
        <f aca="false">IF(OR(P246="",F246="✖️ Anulado"),"",P246-N(Q246))</f>
        <v/>
      </c>
      <c r="S246" s="81"/>
      <c r="T246" s="87"/>
      <c r="U246" s="81"/>
    </row>
    <row r="247" customFormat="false" ht="21" hidden="false" customHeight="true" outlineLevel="0" collapsed="false">
      <c r="A247" s="71" t="n">
        <v>243</v>
      </c>
      <c r="B247" s="80"/>
      <c r="C247" s="81"/>
      <c r="D247" s="82"/>
      <c r="E247" s="81"/>
      <c r="F247" s="83" t="str">
        <f aca="false">IF(C247="","",IF(T247="Sí","✖️ Anulado",IF(O247&lt;&gt;"","✅ Entregado",IF(S247&lt;&gt;"","⚠️ Incidencia",IF(N247&lt;&gt;"","⏳ Esperando recogida",IF(OR(M247&lt;&gt;"",L247&lt;&gt;""),"🔔 Por avisar",IF(K247&lt;&gt;"","🛠️ En el taller",IF(I247&lt;&gt;"","📦 Esperando proveedor","🛒 Por pedir"))))))))</f>
        <v/>
      </c>
      <c r="G247" s="84" t="str">
        <f aca="true">IF(OR(B247="",F247="✅ Entregado",F247="✖️ Anulado"),"",TODAY()-B247)</f>
        <v/>
      </c>
      <c r="H247" s="81"/>
      <c r="I247" s="80"/>
      <c r="J247" s="81"/>
      <c r="K247" s="80"/>
      <c r="L247" s="80"/>
      <c r="M247" s="80"/>
      <c r="N247" s="80"/>
      <c r="O247" s="80"/>
      <c r="P247" s="85"/>
      <c r="Q247" s="85"/>
      <c r="R247" s="86" t="str">
        <f aca="false">IF(OR(P247="",F247="✖️ Anulado"),"",P247-N(Q247))</f>
        <v/>
      </c>
      <c r="S247" s="81"/>
      <c r="T247" s="87"/>
      <c r="U247" s="81"/>
    </row>
    <row r="248" customFormat="false" ht="21" hidden="false" customHeight="true" outlineLevel="0" collapsed="false">
      <c r="A248" s="71" t="n">
        <v>244</v>
      </c>
      <c r="B248" s="80"/>
      <c r="C248" s="81"/>
      <c r="D248" s="82"/>
      <c r="E248" s="81"/>
      <c r="F248" s="83" t="str">
        <f aca="false">IF(C248="","",IF(T248="Sí","✖️ Anulado",IF(O248&lt;&gt;"","✅ Entregado",IF(S248&lt;&gt;"","⚠️ Incidencia",IF(N248&lt;&gt;"","⏳ Esperando recogida",IF(OR(M248&lt;&gt;"",L248&lt;&gt;""),"🔔 Por avisar",IF(K248&lt;&gt;"","🛠️ En el taller",IF(I248&lt;&gt;"","📦 Esperando proveedor","🛒 Por pedir"))))))))</f>
        <v/>
      </c>
      <c r="G248" s="84" t="str">
        <f aca="true">IF(OR(B248="",F248="✅ Entregado",F248="✖️ Anulado"),"",TODAY()-B248)</f>
        <v/>
      </c>
      <c r="H248" s="81"/>
      <c r="I248" s="80"/>
      <c r="J248" s="81"/>
      <c r="K248" s="80"/>
      <c r="L248" s="80"/>
      <c r="M248" s="80"/>
      <c r="N248" s="80"/>
      <c r="O248" s="80"/>
      <c r="P248" s="85"/>
      <c r="Q248" s="85"/>
      <c r="R248" s="86" t="str">
        <f aca="false">IF(OR(P248="",F248="✖️ Anulado"),"",P248-N(Q248))</f>
        <v/>
      </c>
      <c r="S248" s="81"/>
      <c r="T248" s="87"/>
      <c r="U248" s="81"/>
    </row>
    <row r="249" customFormat="false" ht="21" hidden="false" customHeight="true" outlineLevel="0" collapsed="false">
      <c r="A249" s="71" t="n">
        <v>245</v>
      </c>
      <c r="B249" s="80"/>
      <c r="C249" s="81"/>
      <c r="D249" s="82"/>
      <c r="E249" s="81"/>
      <c r="F249" s="83" t="str">
        <f aca="false">IF(C249="","",IF(T249="Sí","✖️ Anulado",IF(O249&lt;&gt;"","✅ Entregado",IF(S249&lt;&gt;"","⚠️ Incidencia",IF(N249&lt;&gt;"","⏳ Esperando recogida",IF(OR(M249&lt;&gt;"",L249&lt;&gt;""),"🔔 Por avisar",IF(K249&lt;&gt;"","🛠️ En el taller",IF(I249&lt;&gt;"","📦 Esperando proveedor","🛒 Por pedir"))))))))</f>
        <v/>
      </c>
      <c r="G249" s="84" t="str">
        <f aca="true">IF(OR(B249="",F249="✅ Entregado",F249="✖️ Anulado"),"",TODAY()-B249)</f>
        <v/>
      </c>
      <c r="H249" s="81"/>
      <c r="I249" s="80"/>
      <c r="J249" s="81"/>
      <c r="K249" s="80"/>
      <c r="L249" s="80"/>
      <c r="M249" s="80"/>
      <c r="N249" s="80"/>
      <c r="O249" s="80"/>
      <c r="P249" s="85"/>
      <c r="Q249" s="85"/>
      <c r="R249" s="86" t="str">
        <f aca="false">IF(OR(P249="",F249="✖️ Anulado"),"",P249-N(Q249))</f>
        <v/>
      </c>
      <c r="S249" s="81"/>
      <c r="T249" s="87"/>
      <c r="U249" s="81"/>
    </row>
    <row r="250" customFormat="false" ht="21" hidden="false" customHeight="true" outlineLevel="0" collapsed="false">
      <c r="A250" s="71" t="n">
        <v>246</v>
      </c>
      <c r="B250" s="80"/>
      <c r="C250" s="81"/>
      <c r="D250" s="82"/>
      <c r="E250" s="81"/>
      <c r="F250" s="83" t="str">
        <f aca="false">IF(C250="","",IF(T250="Sí","✖️ Anulado",IF(O250&lt;&gt;"","✅ Entregado",IF(S250&lt;&gt;"","⚠️ Incidencia",IF(N250&lt;&gt;"","⏳ Esperando recogida",IF(OR(M250&lt;&gt;"",L250&lt;&gt;""),"🔔 Por avisar",IF(K250&lt;&gt;"","🛠️ En el taller",IF(I250&lt;&gt;"","📦 Esperando proveedor","🛒 Por pedir"))))))))</f>
        <v/>
      </c>
      <c r="G250" s="84" t="str">
        <f aca="true">IF(OR(B250="",F250="✅ Entregado",F250="✖️ Anulado"),"",TODAY()-B250)</f>
        <v/>
      </c>
      <c r="H250" s="81"/>
      <c r="I250" s="80"/>
      <c r="J250" s="81"/>
      <c r="K250" s="80"/>
      <c r="L250" s="80"/>
      <c r="M250" s="80"/>
      <c r="N250" s="80"/>
      <c r="O250" s="80"/>
      <c r="P250" s="85"/>
      <c r="Q250" s="85"/>
      <c r="R250" s="86" t="str">
        <f aca="false">IF(OR(P250="",F250="✖️ Anulado"),"",P250-N(Q250))</f>
        <v/>
      </c>
      <c r="S250" s="81"/>
      <c r="T250" s="87"/>
      <c r="U250" s="81"/>
    </row>
    <row r="251" customFormat="false" ht="21" hidden="false" customHeight="true" outlineLevel="0" collapsed="false">
      <c r="A251" s="71" t="n">
        <v>247</v>
      </c>
      <c r="B251" s="80"/>
      <c r="C251" s="81"/>
      <c r="D251" s="82"/>
      <c r="E251" s="81"/>
      <c r="F251" s="83" t="str">
        <f aca="false">IF(C251="","",IF(T251="Sí","✖️ Anulado",IF(O251&lt;&gt;"","✅ Entregado",IF(S251&lt;&gt;"","⚠️ Incidencia",IF(N251&lt;&gt;"","⏳ Esperando recogida",IF(OR(M251&lt;&gt;"",L251&lt;&gt;""),"🔔 Por avisar",IF(K251&lt;&gt;"","🛠️ En el taller",IF(I251&lt;&gt;"","📦 Esperando proveedor","🛒 Por pedir"))))))))</f>
        <v/>
      </c>
      <c r="G251" s="84" t="str">
        <f aca="true">IF(OR(B251="",F251="✅ Entregado",F251="✖️ Anulado"),"",TODAY()-B251)</f>
        <v/>
      </c>
      <c r="H251" s="81"/>
      <c r="I251" s="80"/>
      <c r="J251" s="81"/>
      <c r="K251" s="80"/>
      <c r="L251" s="80"/>
      <c r="M251" s="80"/>
      <c r="N251" s="80"/>
      <c r="O251" s="80"/>
      <c r="P251" s="85"/>
      <c r="Q251" s="85"/>
      <c r="R251" s="86" t="str">
        <f aca="false">IF(OR(P251="",F251="✖️ Anulado"),"",P251-N(Q251))</f>
        <v/>
      </c>
      <c r="S251" s="81"/>
      <c r="T251" s="87"/>
      <c r="U251" s="81"/>
    </row>
    <row r="252" customFormat="false" ht="21" hidden="false" customHeight="true" outlineLevel="0" collapsed="false">
      <c r="A252" s="71" t="n">
        <v>248</v>
      </c>
      <c r="B252" s="80"/>
      <c r="C252" s="81"/>
      <c r="D252" s="82"/>
      <c r="E252" s="81"/>
      <c r="F252" s="83" t="str">
        <f aca="false">IF(C252="","",IF(T252="Sí","✖️ Anulado",IF(O252&lt;&gt;"","✅ Entregado",IF(S252&lt;&gt;"","⚠️ Incidencia",IF(N252&lt;&gt;"","⏳ Esperando recogida",IF(OR(M252&lt;&gt;"",L252&lt;&gt;""),"🔔 Por avisar",IF(K252&lt;&gt;"","🛠️ En el taller",IF(I252&lt;&gt;"","📦 Esperando proveedor","🛒 Por pedir"))))))))</f>
        <v/>
      </c>
      <c r="G252" s="84" t="str">
        <f aca="true">IF(OR(B252="",F252="✅ Entregado",F252="✖️ Anulado"),"",TODAY()-B252)</f>
        <v/>
      </c>
      <c r="H252" s="81"/>
      <c r="I252" s="80"/>
      <c r="J252" s="81"/>
      <c r="K252" s="80"/>
      <c r="L252" s="80"/>
      <c r="M252" s="80"/>
      <c r="N252" s="80"/>
      <c r="O252" s="80"/>
      <c r="P252" s="85"/>
      <c r="Q252" s="85"/>
      <c r="R252" s="86" t="str">
        <f aca="false">IF(OR(P252="",F252="✖️ Anulado"),"",P252-N(Q252))</f>
        <v/>
      </c>
      <c r="S252" s="81"/>
      <c r="T252" s="87"/>
      <c r="U252" s="81"/>
    </row>
    <row r="253" customFormat="false" ht="21" hidden="false" customHeight="true" outlineLevel="0" collapsed="false">
      <c r="A253" s="71" t="n">
        <v>249</v>
      </c>
      <c r="B253" s="80"/>
      <c r="C253" s="81"/>
      <c r="D253" s="82"/>
      <c r="E253" s="81"/>
      <c r="F253" s="83" t="str">
        <f aca="false">IF(C253="","",IF(T253="Sí","✖️ Anulado",IF(O253&lt;&gt;"","✅ Entregado",IF(S253&lt;&gt;"","⚠️ Incidencia",IF(N253&lt;&gt;"","⏳ Esperando recogida",IF(OR(M253&lt;&gt;"",L253&lt;&gt;""),"🔔 Por avisar",IF(K253&lt;&gt;"","🛠️ En el taller",IF(I253&lt;&gt;"","📦 Esperando proveedor","🛒 Por pedir"))))))))</f>
        <v/>
      </c>
      <c r="G253" s="84" t="str">
        <f aca="true">IF(OR(B253="",F253="✅ Entregado",F253="✖️ Anulado"),"",TODAY()-B253)</f>
        <v/>
      </c>
      <c r="H253" s="81"/>
      <c r="I253" s="80"/>
      <c r="J253" s="81"/>
      <c r="K253" s="80"/>
      <c r="L253" s="80"/>
      <c r="M253" s="80"/>
      <c r="N253" s="80"/>
      <c r="O253" s="80"/>
      <c r="P253" s="85"/>
      <c r="Q253" s="85"/>
      <c r="R253" s="86" t="str">
        <f aca="false">IF(OR(P253="",F253="✖️ Anulado"),"",P253-N(Q253))</f>
        <v/>
      </c>
      <c r="S253" s="81"/>
      <c r="T253" s="87"/>
      <c r="U253" s="81"/>
    </row>
    <row r="254" customFormat="false" ht="21" hidden="false" customHeight="true" outlineLevel="0" collapsed="false">
      <c r="A254" s="71" t="n">
        <v>250</v>
      </c>
      <c r="B254" s="80"/>
      <c r="C254" s="81"/>
      <c r="D254" s="82"/>
      <c r="E254" s="81"/>
      <c r="F254" s="83" t="str">
        <f aca="false">IF(C254="","",IF(T254="Sí","✖️ Anulado",IF(O254&lt;&gt;"","✅ Entregado",IF(S254&lt;&gt;"","⚠️ Incidencia",IF(N254&lt;&gt;"","⏳ Esperando recogida",IF(OR(M254&lt;&gt;"",L254&lt;&gt;""),"🔔 Por avisar",IF(K254&lt;&gt;"","🛠️ En el taller",IF(I254&lt;&gt;"","📦 Esperando proveedor","🛒 Por pedir"))))))))</f>
        <v/>
      </c>
      <c r="G254" s="84" t="str">
        <f aca="true">IF(OR(B254="",F254="✅ Entregado",F254="✖️ Anulado"),"",TODAY()-B254)</f>
        <v/>
      </c>
      <c r="H254" s="81"/>
      <c r="I254" s="80"/>
      <c r="J254" s="81"/>
      <c r="K254" s="80"/>
      <c r="L254" s="80"/>
      <c r="M254" s="80"/>
      <c r="N254" s="80"/>
      <c r="O254" s="80"/>
      <c r="P254" s="85"/>
      <c r="Q254" s="85"/>
      <c r="R254" s="86" t="str">
        <f aca="false">IF(OR(P254="",F254="✖️ Anulado"),"",P254-N(Q254))</f>
        <v/>
      </c>
      <c r="S254" s="81"/>
      <c r="T254" s="87"/>
      <c r="U254" s="81"/>
    </row>
    <row r="255" customFormat="false" ht="21" hidden="false" customHeight="true" outlineLevel="0" collapsed="false">
      <c r="A255" s="71" t="n">
        <v>251</v>
      </c>
      <c r="B255" s="80"/>
      <c r="C255" s="81"/>
      <c r="D255" s="82"/>
      <c r="E255" s="81"/>
      <c r="F255" s="83" t="str">
        <f aca="false">IF(C255="","",IF(T255="Sí","✖️ Anulado",IF(O255&lt;&gt;"","✅ Entregado",IF(S255&lt;&gt;"","⚠️ Incidencia",IF(N255&lt;&gt;"","⏳ Esperando recogida",IF(OR(M255&lt;&gt;"",L255&lt;&gt;""),"🔔 Por avisar",IF(K255&lt;&gt;"","🛠️ En el taller",IF(I255&lt;&gt;"","📦 Esperando proveedor","🛒 Por pedir"))))))))</f>
        <v/>
      </c>
      <c r="G255" s="84" t="str">
        <f aca="true">IF(OR(B255="",F255="✅ Entregado",F255="✖️ Anulado"),"",TODAY()-B255)</f>
        <v/>
      </c>
      <c r="H255" s="81"/>
      <c r="I255" s="80"/>
      <c r="J255" s="81"/>
      <c r="K255" s="80"/>
      <c r="L255" s="80"/>
      <c r="M255" s="80"/>
      <c r="N255" s="80"/>
      <c r="O255" s="80"/>
      <c r="P255" s="85"/>
      <c r="Q255" s="85"/>
      <c r="R255" s="86" t="str">
        <f aca="false">IF(OR(P255="",F255="✖️ Anulado"),"",P255-N(Q255))</f>
        <v/>
      </c>
      <c r="S255" s="81"/>
      <c r="T255" s="87"/>
      <c r="U255" s="81"/>
    </row>
    <row r="256" customFormat="false" ht="21" hidden="false" customHeight="true" outlineLevel="0" collapsed="false">
      <c r="A256" s="71" t="n">
        <v>252</v>
      </c>
      <c r="B256" s="80"/>
      <c r="C256" s="81"/>
      <c r="D256" s="82"/>
      <c r="E256" s="81"/>
      <c r="F256" s="83" t="str">
        <f aca="false">IF(C256="","",IF(T256="Sí","✖️ Anulado",IF(O256&lt;&gt;"","✅ Entregado",IF(S256&lt;&gt;"","⚠️ Incidencia",IF(N256&lt;&gt;"","⏳ Esperando recogida",IF(OR(M256&lt;&gt;"",L256&lt;&gt;""),"🔔 Por avisar",IF(K256&lt;&gt;"","🛠️ En el taller",IF(I256&lt;&gt;"","📦 Esperando proveedor","🛒 Por pedir"))))))))</f>
        <v/>
      </c>
      <c r="G256" s="84" t="str">
        <f aca="true">IF(OR(B256="",F256="✅ Entregado",F256="✖️ Anulado"),"",TODAY()-B256)</f>
        <v/>
      </c>
      <c r="H256" s="81"/>
      <c r="I256" s="80"/>
      <c r="J256" s="81"/>
      <c r="K256" s="80"/>
      <c r="L256" s="80"/>
      <c r="M256" s="80"/>
      <c r="N256" s="80"/>
      <c r="O256" s="80"/>
      <c r="P256" s="85"/>
      <c r="Q256" s="85"/>
      <c r="R256" s="86" t="str">
        <f aca="false">IF(OR(P256="",F256="✖️ Anulado"),"",P256-N(Q256))</f>
        <v/>
      </c>
      <c r="S256" s="81"/>
      <c r="T256" s="87"/>
      <c r="U256" s="81"/>
    </row>
    <row r="257" customFormat="false" ht="21" hidden="false" customHeight="true" outlineLevel="0" collapsed="false">
      <c r="A257" s="71" t="n">
        <v>253</v>
      </c>
      <c r="B257" s="80"/>
      <c r="C257" s="81"/>
      <c r="D257" s="82"/>
      <c r="E257" s="81"/>
      <c r="F257" s="83" t="str">
        <f aca="false">IF(C257="","",IF(T257="Sí","✖️ Anulado",IF(O257&lt;&gt;"","✅ Entregado",IF(S257&lt;&gt;"","⚠️ Incidencia",IF(N257&lt;&gt;"","⏳ Esperando recogida",IF(OR(M257&lt;&gt;"",L257&lt;&gt;""),"🔔 Por avisar",IF(K257&lt;&gt;"","🛠️ En el taller",IF(I257&lt;&gt;"","📦 Esperando proveedor","🛒 Por pedir"))))))))</f>
        <v/>
      </c>
      <c r="G257" s="84" t="str">
        <f aca="true">IF(OR(B257="",F257="✅ Entregado",F257="✖️ Anulado"),"",TODAY()-B257)</f>
        <v/>
      </c>
      <c r="H257" s="81"/>
      <c r="I257" s="80"/>
      <c r="J257" s="81"/>
      <c r="K257" s="80"/>
      <c r="L257" s="80"/>
      <c r="M257" s="80"/>
      <c r="N257" s="80"/>
      <c r="O257" s="80"/>
      <c r="P257" s="85"/>
      <c r="Q257" s="85"/>
      <c r="R257" s="86" t="str">
        <f aca="false">IF(OR(P257="",F257="✖️ Anulado"),"",P257-N(Q257))</f>
        <v/>
      </c>
      <c r="S257" s="81"/>
      <c r="T257" s="87"/>
      <c r="U257" s="81"/>
    </row>
    <row r="258" customFormat="false" ht="21" hidden="false" customHeight="true" outlineLevel="0" collapsed="false">
      <c r="A258" s="71" t="n">
        <v>254</v>
      </c>
      <c r="B258" s="80"/>
      <c r="C258" s="81"/>
      <c r="D258" s="82"/>
      <c r="E258" s="81"/>
      <c r="F258" s="83" t="str">
        <f aca="false">IF(C258="","",IF(T258="Sí","✖️ Anulado",IF(O258&lt;&gt;"","✅ Entregado",IF(S258&lt;&gt;"","⚠️ Incidencia",IF(N258&lt;&gt;"","⏳ Esperando recogida",IF(OR(M258&lt;&gt;"",L258&lt;&gt;""),"🔔 Por avisar",IF(K258&lt;&gt;"","🛠️ En el taller",IF(I258&lt;&gt;"","📦 Esperando proveedor","🛒 Por pedir"))))))))</f>
        <v/>
      </c>
      <c r="G258" s="84" t="str">
        <f aca="true">IF(OR(B258="",F258="✅ Entregado",F258="✖️ Anulado"),"",TODAY()-B258)</f>
        <v/>
      </c>
      <c r="H258" s="81"/>
      <c r="I258" s="80"/>
      <c r="J258" s="81"/>
      <c r="K258" s="80"/>
      <c r="L258" s="80"/>
      <c r="M258" s="80"/>
      <c r="N258" s="80"/>
      <c r="O258" s="80"/>
      <c r="P258" s="85"/>
      <c r="Q258" s="85"/>
      <c r="R258" s="86" t="str">
        <f aca="false">IF(OR(P258="",F258="✖️ Anulado"),"",P258-N(Q258))</f>
        <v/>
      </c>
      <c r="S258" s="81"/>
      <c r="T258" s="87"/>
      <c r="U258" s="81"/>
    </row>
    <row r="259" customFormat="false" ht="21" hidden="false" customHeight="true" outlineLevel="0" collapsed="false">
      <c r="A259" s="71" t="n">
        <v>255</v>
      </c>
      <c r="B259" s="80"/>
      <c r="C259" s="81"/>
      <c r="D259" s="82"/>
      <c r="E259" s="81"/>
      <c r="F259" s="83" t="str">
        <f aca="false">IF(C259="","",IF(T259="Sí","✖️ Anulado",IF(O259&lt;&gt;"","✅ Entregado",IF(S259&lt;&gt;"","⚠️ Incidencia",IF(N259&lt;&gt;"","⏳ Esperando recogida",IF(OR(M259&lt;&gt;"",L259&lt;&gt;""),"🔔 Por avisar",IF(K259&lt;&gt;"","🛠️ En el taller",IF(I259&lt;&gt;"","📦 Esperando proveedor","🛒 Por pedir"))))))))</f>
        <v/>
      </c>
      <c r="G259" s="84" t="str">
        <f aca="true">IF(OR(B259="",F259="✅ Entregado",F259="✖️ Anulado"),"",TODAY()-B259)</f>
        <v/>
      </c>
      <c r="H259" s="81"/>
      <c r="I259" s="80"/>
      <c r="J259" s="81"/>
      <c r="K259" s="80"/>
      <c r="L259" s="80"/>
      <c r="M259" s="80"/>
      <c r="N259" s="80"/>
      <c r="O259" s="80"/>
      <c r="P259" s="85"/>
      <c r="Q259" s="85"/>
      <c r="R259" s="86" t="str">
        <f aca="false">IF(OR(P259="",F259="✖️ Anulado"),"",P259-N(Q259))</f>
        <v/>
      </c>
      <c r="S259" s="81"/>
      <c r="T259" s="87"/>
      <c r="U259" s="81"/>
    </row>
    <row r="260" customFormat="false" ht="21" hidden="false" customHeight="true" outlineLevel="0" collapsed="false">
      <c r="A260" s="71" t="n">
        <v>256</v>
      </c>
      <c r="B260" s="80"/>
      <c r="C260" s="81"/>
      <c r="D260" s="82"/>
      <c r="E260" s="81"/>
      <c r="F260" s="83" t="str">
        <f aca="false">IF(C260="","",IF(T260="Sí","✖️ Anulado",IF(O260&lt;&gt;"","✅ Entregado",IF(S260&lt;&gt;"","⚠️ Incidencia",IF(N260&lt;&gt;"","⏳ Esperando recogida",IF(OR(M260&lt;&gt;"",L260&lt;&gt;""),"🔔 Por avisar",IF(K260&lt;&gt;"","🛠️ En el taller",IF(I260&lt;&gt;"","📦 Esperando proveedor","🛒 Por pedir"))))))))</f>
        <v/>
      </c>
      <c r="G260" s="84" t="str">
        <f aca="true">IF(OR(B260="",F260="✅ Entregado",F260="✖️ Anulado"),"",TODAY()-B260)</f>
        <v/>
      </c>
      <c r="H260" s="81"/>
      <c r="I260" s="80"/>
      <c r="J260" s="81"/>
      <c r="K260" s="80"/>
      <c r="L260" s="80"/>
      <c r="M260" s="80"/>
      <c r="N260" s="80"/>
      <c r="O260" s="80"/>
      <c r="P260" s="85"/>
      <c r="Q260" s="85"/>
      <c r="R260" s="86" t="str">
        <f aca="false">IF(OR(P260="",F260="✖️ Anulado"),"",P260-N(Q260))</f>
        <v/>
      </c>
      <c r="S260" s="81"/>
      <c r="T260" s="87"/>
      <c r="U260" s="81"/>
    </row>
    <row r="261" customFormat="false" ht="21" hidden="false" customHeight="true" outlineLevel="0" collapsed="false">
      <c r="A261" s="71" t="n">
        <v>257</v>
      </c>
      <c r="B261" s="80"/>
      <c r="C261" s="81"/>
      <c r="D261" s="82"/>
      <c r="E261" s="81"/>
      <c r="F261" s="83" t="str">
        <f aca="false">IF(C261="","",IF(T261="Sí","✖️ Anulado",IF(O261&lt;&gt;"","✅ Entregado",IF(S261&lt;&gt;"","⚠️ Incidencia",IF(N261&lt;&gt;"","⏳ Esperando recogida",IF(OR(M261&lt;&gt;"",L261&lt;&gt;""),"🔔 Por avisar",IF(K261&lt;&gt;"","🛠️ En el taller",IF(I261&lt;&gt;"","📦 Esperando proveedor","🛒 Por pedir"))))))))</f>
        <v/>
      </c>
      <c r="G261" s="84" t="str">
        <f aca="true">IF(OR(B261="",F261="✅ Entregado",F261="✖️ Anulado"),"",TODAY()-B261)</f>
        <v/>
      </c>
      <c r="H261" s="81"/>
      <c r="I261" s="80"/>
      <c r="J261" s="81"/>
      <c r="K261" s="80"/>
      <c r="L261" s="80"/>
      <c r="M261" s="80"/>
      <c r="N261" s="80"/>
      <c r="O261" s="80"/>
      <c r="P261" s="85"/>
      <c r="Q261" s="85"/>
      <c r="R261" s="86" t="str">
        <f aca="false">IF(OR(P261="",F261="✖️ Anulado"),"",P261-N(Q261))</f>
        <v/>
      </c>
      <c r="S261" s="81"/>
      <c r="T261" s="87"/>
      <c r="U261" s="81"/>
    </row>
    <row r="262" customFormat="false" ht="21" hidden="false" customHeight="true" outlineLevel="0" collapsed="false">
      <c r="A262" s="71" t="n">
        <v>258</v>
      </c>
      <c r="B262" s="80"/>
      <c r="C262" s="81"/>
      <c r="D262" s="82"/>
      <c r="E262" s="81"/>
      <c r="F262" s="83" t="str">
        <f aca="false">IF(C262="","",IF(T262="Sí","✖️ Anulado",IF(O262&lt;&gt;"","✅ Entregado",IF(S262&lt;&gt;"","⚠️ Incidencia",IF(N262&lt;&gt;"","⏳ Esperando recogida",IF(OR(M262&lt;&gt;"",L262&lt;&gt;""),"🔔 Por avisar",IF(K262&lt;&gt;"","🛠️ En el taller",IF(I262&lt;&gt;"","📦 Esperando proveedor","🛒 Por pedir"))))))))</f>
        <v/>
      </c>
      <c r="G262" s="84" t="str">
        <f aca="true">IF(OR(B262="",F262="✅ Entregado",F262="✖️ Anulado"),"",TODAY()-B262)</f>
        <v/>
      </c>
      <c r="H262" s="81"/>
      <c r="I262" s="80"/>
      <c r="J262" s="81"/>
      <c r="K262" s="80"/>
      <c r="L262" s="80"/>
      <c r="M262" s="80"/>
      <c r="N262" s="80"/>
      <c r="O262" s="80"/>
      <c r="P262" s="85"/>
      <c r="Q262" s="85"/>
      <c r="R262" s="86" t="str">
        <f aca="false">IF(OR(P262="",F262="✖️ Anulado"),"",P262-N(Q262))</f>
        <v/>
      </c>
      <c r="S262" s="81"/>
      <c r="T262" s="87"/>
      <c r="U262" s="81"/>
    </row>
    <row r="263" customFormat="false" ht="21" hidden="false" customHeight="true" outlineLevel="0" collapsed="false">
      <c r="A263" s="71" t="n">
        <v>259</v>
      </c>
      <c r="B263" s="80"/>
      <c r="C263" s="81"/>
      <c r="D263" s="82"/>
      <c r="E263" s="81"/>
      <c r="F263" s="83" t="str">
        <f aca="false">IF(C263="","",IF(T263="Sí","✖️ Anulado",IF(O263&lt;&gt;"","✅ Entregado",IF(S263&lt;&gt;"","⚠️ Incidencia",IF(N263&lt;&gt;"","⏳ Esperando recogida",IF(OR(M263&lt;&gt;"",L263&lt;&gt;""),"🔔 Por avisar",IF(K263&lt;&gt;"","🛠️ En el taller",IF(I263&lt;&gt;"","📦 Esperando proveedor","🛒 Por pedir"))))))))</f>
        <v/>
      </c>
      <c r="G263" s="84" t="str">
        <f aca="true">IF(OR(B263="",F263="✅ Entregado",F263="✖️ Anulado"),"",TODAY()-B263)</f>
        <v/>
      </c>
      <c r="H263" s="81"/>
      <c r="I263" s="80"/>
      <c r="J263" s="81"/>
      <c r="K263" s="80"/>
      <c r="L263" s="80"/>
      <c r="M263" s="80"/>
      <c r="N263" s="80"/>
      <c r="O263" s="80"/>
      <c r="P263" s="85"/>
      <c r="Q263" s="85"/>
      <c r="R263" s="86" t="str">
        <f aca="false">IF(OR(P263="",F263="✖️ Anulado"),"",P263-N(Q263))</f>
        <v/>
      </c>
      <c r="S263" s="81"/>
      <c r="T263" s="87"/>
      <c r="U263" s="81"/>
    </row>
    <row r="264" customFormat="false" ht="21" hidden="false" customHeight="true" outlineLevel="0" collapsed="false">
      <c r="A264" s="71" t="n">
        <v>260</v>
      </c>
      <c r="B264" s="80"/>
      <c r="C264" s="81"/>
      <c r="D264" s="82"/>
      <c r="E264" s="81"/>
      <c r="F264" s="83" t="str">
        <f aca="false">IF(C264="","",IF(T264="Sí","✖️ Anulado",IF(O264&lt;&gt;"","✅ Entregado",IF(S264&lt;&gt;"","⚠️ Incidencia",IF(N264&lt;&gt;"","⏳ Esperando recogida",IF(OR(M264&lt;&gt;"",L264&lt;&gt;""),"🔔 Por avisar",IF(K264&lt;&gt;"","🛠️ En el taller",IF(I264&lt;&gt;"","📦 Esperando proveedor","🛒 Por pedir"))))))))</f>
        <v/>
      </c>
      <c r="G264" s="84" t="str">
        <f aca="true">IF(OR(B264="",F264="✅ Entregado",F264="✖️ Anulado"),"",TODAY()-B264)</f>
        <v/>
      </c>
      <c r="H264" s="81"/>
      <c r="I264" s="80"/>
      <c r="J264" s="81"/>
      <c r="K264" s="80"/>
      <c r="L264" s="80"/>
      <c r="M264" s="80"/>
      <c r="N264" s="80"/>
      <c r="O264" s="80"/>
      <c r="P264" s="85"/>
      <c r="Q264" s="85"/>
      <c r="R264" s="86" t="str">
        <f aca="false">IF(OR(P264="",F264="✖️ Anulado"),"",P264-N(Q264))</f>
        <v/>
      </c>
      <c r="S264" s="81"/>
      <c r="T264" s="87"/>
      <c r="U264" s="81"/>
    </row>
    <row r="265" customFormat="false" ht="21" hidden="false" customHeight="true" outlineLevel="0" collapsed="false">
      <c r="A265" s="71" t="n">
        <v>261</v>
      </c>
      <c r="B265" s="80"/>
      <c r="C265" s="81"/>
      <c r="D265" s="82"/>
      <c r="E265" s="81"/>
      <c r="F265" s="83" t="str">
        <f aca="false">IF(C265="","",IF(T265="Sí","✖️ Anulado",IF(O265&lt;&gt;"","✅ Entregado",IF(S265&lt;&gt;"","⚠️ Incidencia",IF(N265&lt;&gt;"","⏳ Esperando recogida",IF(OR(M265&lt;&gt;"",L265&lt;&gt;""),"🔔 Por avisar",IF(K265&lt;&gt;"","🛠️ En el taller",IF(I265&lt;&gt;"","📦 Esperando proveedor","🛒 Por pedir"))))))))</f>
        <v/>
      </c>
      <c r="G265" s="84" t="str">
        <f aca="true">IF(OR(B265="",F265="✅ Entregado",F265="✖️ Anulado"),"",TODAY()-B265)</f>
        <v/>
      </c>
      <c r="H265" s="81"/>
      <c r="I265" s="80"/>
      <c r="J265" s="81"/>
      <c r="K265" s="80"/>
      <c r="L265" s="80"/>
      <c r="M265" s="80"/>
      <c r="N265" s="80"/>
      <c r="O265" s="80"/>
      <c r="P265" s="85"/>
      <c r="Q265" s="85"/>
      <c r="R265" s="86" t="str">
        <f aca="false">IF(OR(P265="",F265="✖️ Anulado"),"",P265-N(Q265))</f>
        <v/>
      </c>
      <c r="S265" s="81"/>
      <c r="T265" s="87"/>
      <c r="U265" s="81"/>
    </row>
    <row r="266" customFormat="false" ht="21" hidden="false" customHeight="true" outlineLevel="0" collapsed="false">
      <c r="A266" s="71" t="n">
        <v>262</v>
      </c>
      <c r="B266" s="80"/>
      <c r="C266" s="81"/>
      <c r="D266" s="82"/>
      <c r="E266" s="81"/>
      <c r="F266" s="83" t="str">
        <f aca="false">IF(C266="","",IF(T266="Sí","✖️ Anulado",IF(O266&lt;&gt;"","✅ Entregado",IF(S266&lt;&gt;"","⚠️ Incidencia",IF(N266&lt;&gt;"","⏳ Esperando recogida",IF(OR(M266&lt;&gt;"",L266&lt;&gt;""),"🔔 Por avisar",IF(K266&lt;&gt;"","🛠️ En el taller",IF(I266&lt;&gt;"","📦 Esperando proveedor","🛒 Por pedir"))))))))</f>
        <v/>
      </c>
      <c r="G266" s="84" t="str">
        <f aca="true">IF(OR(B266="",F266="✅ Entregado",F266="✖️ Anulado"),"",TODAY()-B266)</f>
        <v/>
      </c>
      <c r="H266" s="81"/>
      <c r="I266" s="80"/>
      <c r="J266" s="81"/>
      <c r="K266" s="80"/>
      <c r="L266" s="80"/>
      <c r="M266" s="80"/>
      <c r="N266" s="80"/>
      <c r="O266" s="80"/>
      <c r="P266" s="85"/>
      <c r="Q266" s="85"/>
      <c r="R266" s="86" t="str">
        <f aca="false">IF(OR(P266="",F266="✖️ Anulado"),"",P266-N(Q266))</f>
        <v/>
      </c>
      <c r="S266" s="81"/>
      <c r="T266" s="87"/>
      <c r="U266" s="81"/>
    </row>
    <row r="267" customFormat="false" ht="21" hidden="false" customHeight="true" outlineLevel="0" collapsed="false">
      <c r="A267" s="71" t="n">
        <v>263</v>
      </c>
      <c r="B267" s="80"/>
      <c r="C267" s="81"/>
      <c r="D267" s="82"/>
      <c r="E267" s="81"/>
      <c r="F267" s="83" t="str">
        <f aca="false">IF(C267="","",IF(T267="Sí","✖️ Anulado",IF(O267&lt;&gt;"","✅ Entregado",IF(S267&lt;&gt;"","⚠️ Incidencia",IF(N267&lt;&gt;"","⏳ Esperando recogida",IF(OR(M267&lt;&gt;"",L267&lt;&gt;""),"🔔 Por avisar",IF(K267&lt;&gt;"","🛠️ En el taller",IF(I267&lt;&gt;"","📦 Esperando proveedor","🛒 Por pedir"))))))))</f>
        <v/>
      </c>
      <c r="G267" s="84" t="str">
        <f aca="true">IF(OR(B267="",F267="✅ Entregado",F267="✖️ Anulado"),"",TODAY()-B267)</f>
        <v/>
      </c>
      <c r="H267" s="81"/>
      <c r="I267" s="80"/>
      <c r="J267" s="81"/>
      <c r="K267" s="80"/>
      <c r="L267" s="80"/>
      <c r="M267" s="80"/>
      <c r="N267" s="80"/>
      <c r="O267" s="80"/>
      <c r="P267" s="85"/>
      <c r="Q267" s="85"/>
      <c r="R267" s="86" t="str">
        <f aca="false">IF(OR(P267="",F267="✖️ Anulado"),"",P267-N(Q267))</f>
        <v/>
      </c>
      <c r="S267" s="81"/>
      <c r="T267" s="87"/>
      <c r="U267" s="81"/>
    </row>
    <row r="268" customFormat="false" ht="21" hidden="false" customHeight="true" outlineLevel="0" collapsed="false">
      <c r="A268" s="71" t="n">
        <v>264</v>
      </c>
      <c r="B268" s="80"/>
      <c r="C268" s="81"/>
      <c r="D268" s="82"/>
      <c r="E268" s="81"/>
      <c r="F268" s="83" t="str">
        <f aca="false">IF(C268="","",IF(T268="Sí","✖️ Anulado",IF(O268&lt;&gt;"","✅ Entregado",IF(S268&lt;&gt;"","⚠️ Incidencia",IF(N268&lt;&gt;"","⏳ Esperando recogida",IF(OR(M268&lt;&gt;"",L268&lt;&gt;""),"🔔 Por avisar",IF(K268&lt;&gt;"","🛠️ En el taller",IF(I268&lt;&gt;"","📦 Esperando proveedor","🛒 Por pedir"))))))))</f>
        <v/>
      </c>
      <c r="G268" s="84" t="str">
        <f aca="true">IF(OR(B268="",F268="✅ Entregado",F268="✖️ Anulado"),"",TODAY()-B268)</f>
        <v/>
      </c>
      <c r="H268" s="81"/>
      <c r="I268" s="80"/>
      <c r="J268" s="81"/>
      <c r="K268" s="80"/>
      <c r="L268" s="80"/>
      <c r="M268" s="80"/>
      <c r="N268" s="80"/>
      <c r="O268" s="80"/>
      <c r="P268" s="85"/>
      <c r="Q268" s="85"/>
      <c r="R268" s="86" t="str">
        <f aca="false">IF(OR(P268="",F268="✖️ Anulado"),"",P268-N(Q268))</f>
        <v/>
      </c>
      <c r="S268" s="81"/>
      <c r="T268" s="87"/>
      <c r="U268" s="81"/>
    </row>
    <row r="269" customFormat="false" ht="21" hidden="false" customHeight="true" outlineLevel="0" collapsed="false">
      <c r="A269" s="71" t="n">
        <v>265</v>
      </c>
      <c r="B269" s="80"/>
      <c r="C269" s="81"/>
      <c r="D269" s="82"/>
      <c r="E269" s="81"/>
      <c r="F269" s="83" t="str">
        <f aca="false">IF(C269="","",IF(T269="Sí","✖️ Anulado",IF(O269&lt;&gt;"","✅ Entregado",IF(S269&lt;&gt;"","⚠️ Incidencia",IF(N269&lt;&gt;"","⏳ Esperando recogida",IF(OR(M269&lt;&gt;"",L269&lt;&gt;""),"🔔 Por avisar",IF(K269&lt;&gt;"","🛠️ En el taller",IF(I269&lt;&gt;"","📦 Esperando proveedor","🛒 Por pedir"))))))))</f>
        <v/>
      </c>
      <c r="G269" s="84" t="str">
        <f aca="true">IF(OR(B269="",F269="✅ Entregado",F269="✖️ Anulado"),"",TODAY()-B269)</f>
        <v/>
      </c>
      <c r="H269" s="81"/>
      <c r="I269" s="80"/>
      <c r="J269" s="81"/>
      <c r="K269" s="80"/>
      <c r="L269" s="80"/>
      <c r="M269" s="80"/>
      <c r="N269" s="80"/>
      <c r="O269" s="80"/>
      <c r="P269" s="85"/>
      <c r="Q269" s="85"/>
      <c r="R269" s="86" t="str">
        <f aca="false">IF(OR(P269="",F269="✖️ Anulado"),"",P269-N(Q269))</f>
        <v/>
      </c>
      <c r="S269" s="81"/>
      <c r="T269" s="87"/>
      <c r="U269" s="81"/>
    </row>
    <row r="270" customFormat="false" ht="21" hidden="false" customHeight="true" outlineLevel="0" collapsed="false">
      <c r="A270" s="71" t="n">
        <v>266</v>
      </c>
      <c r="B270" s="80"/>
      <c r="C270" s="81"/>
      <c r="D270" s="82"/>
      <c r="E270" s="81"/>
      <c r="F270" s="83" t="str">
        <f aca="false">IF(C270="","",IF(T270="Sí","✖️ Anulado",IF(O270&lt;&gt;"","✅ Entregado",IF(S270&lt;&gt;"","⚠️ Incidencia",IF(N270&lt;&gt;"","⏳ Esperando recogida",IF(OR(M270&lt;&gt;"",L270&lt;&gt;""),"🔔 Por avisar",IF(K270&lt;&gt;"","🛠️ En el taller",IF(I270&lt;&gt;"","📦 Esperando proveedor","🛒 Por pedir"))))))))</f>
        <v/>
      </c>
      <c r="G270" s="84" t="str">
        <f aca="true">IF(OR(B270="",F270="✅ Entregado",F270="✖️ Anulado"),"",TODAY()-B270)</f>
        <v/>
      </c>
      <c r="H270" s="81"/>
      <c r="I270" s="80"/>
      <c r="J270" s="81"/>
      <c r="K270" s="80"/>
      <c r="L270" s="80"/>
      <c r="M270" s="80"/>
      <c r="N270" s="80"/>
      <c r="O270" s="80"/>
      <c r="P270" s="85"/>
      <c r="Q270" s="85"/>
      <c r="R270" s="86" t="str">
        <f aca="false">IF(OR(P270="",F270="✖️ Anulado"),"",P270-N(Q270))</f>
        <v/>
      </c>
      <c r="S270" s="81"/>
      <c r="T270" s="87"/>
      <c r="U270" s="81"/>
    </row>
    <row r="271" customFormat="false" ht="21" hidden="false" customHeight="true" outlineLevel="0" collapsed="false">
      <c r="A271" s="71" t="n">
        <v>267</v>
      </c>
      <c r="B271" s="80"/>
      <c r="C271" s="81"/>
      <c r="D271" s="82"/>
      <c r="E271" s="81"/>
      <c r="F271" s="83" t="str">
        <f aca="false">IF(C271="","",IF(T271="Sí","✖️ Anulado",IF(O271&lt;&gt;"","✅ Entregado",IF(S271&lt;&gt;"","⚠️ Incidencia",IF(N271&lt;&gt;"","⏳ Esperando recogida",IF(OR(M271&lt;&gt;"",L271&lt;&gt;""),"🔔 Por avisar",IF(K271&lt;&gt;"","🛠️ En el taller",IF(I271&lt;&gt;"","📦 Esperando proveedor","🛒 Por pedir"))))))))</f>
        <v/>
      </c>
      <c r="G271" s="84" t="str">
        <f aca="true">IF(OR(B271="",F271="✅ Entregado",F271="✖️ Anulado"),"",TODAY()-B271)</f>
        <v/>
      </c>
      <c r="H271" s="81"/>
      <c r="I271" s="80"/>
      <c r="J271" s="81"/>
      <c r="K271" s="80"/>
      <c r="L271" s="80"/>
      <c r="M271" s="80"/>
      <c r="N271" s="80"/>
      <c r="O271" s="80"/>
      <c r="P271" s="85"/>
      <c r="Q271" s="85"/>
      <c r="R271" s="86" t="str">
        <f aca="false">IF(OR(P271="",F271="✖️ Anulado"),"",P271-N(Q271))</f>
        <v/>
      </c>
      <c r="S271" s="81"/>
      <c r="T271" s="87"/>
      <c r="U271" s="81"/>
    </row>
    <row r="272" customFormat="false" ht="21" hidden="false" customHeight="true" outlineLevel="0" collapsed="false">
      <c r="A272" s="71" t="n">
        <v>268</v>
      </c>
      <c r="B272" s="80"/>
      <c r="C272" s="81"/>
      <c r="D272" s="82"/>
      <c r="E272" s="81"/>
      <c r="F272" s="83" t="str">
        <f aca="false">IF(C272="","",IF(T272="Sí","✖️ Anulado",IF(O272&lt;&gt;"","✅ Entregado",IF(S272&lt;&gt;"","⚠️ Incidencia",IF(N272&lt;&gt;"","⏳ Esperando recogida",IF(OR(M272&lt;&gt;"",L272&lt;&gt;""),"🔔 Por avisar",IF(K272&lt;&gt;"","🛠️ En el taller",IF(I272&lt;&gt;"","📦 Esperando proveedor","🛒 Por pedir"))))))))</f>
        <v/>
      </c>
      <c r="G272" s="84" t="str">
        <f aca="true">IF(OR(B272="",F272="✅ Entregado",F272="✖️ Anulado"),"",TODAY()-B272)</f>
        <v/>
      </c>
      <c r="H272" s="81"/>
      <c r="I272" s="80"/>
      <c r="J272" s="81"/>
      <c r="K272" s="80"/>
      <c r="L272" s="80"/>
      <c r="M272" s="80"/>
      <c r="N272" s="80"/>
      <c r="O272" s="80"/>
      <c r="P272" s="85"/>
      <c r="Q272" s="85"/>
      <c r="R272" s="86" t="str">
        <f aca="false">IF(OR(P272="",F272="✖️ Anulado"),"",P272-N(Q272))</f>
        <v/>
      </c>
      <c r="S272" s="81"/>
      <c r="T272" s="87"/>
      <c r="U272" s="81"/>
    </row>
    <row r="273" customFormat="false" ht="21" hidden="false" customHeight="true" outlineLevel="0" collapsed="false">
      <c r="A273" s="71" t="n">
        <v>269</v>
      </c>
      <c r="B273" s="80"/>
      <c r="C273" s="81"/>
      <c r="D273" s="82"/>
      <c r="E273" s="81"/>
      <c r="F273" s="83" t="str">
        <f aca="false">IF(C273="","",IF(T273="Sí","✖️ Anulado",IF(O273&lt;&gt;"","✅ Entregado",IF(S273&lt;&gt;"","⚠️ Incidencia",IF(N273&lt;&gt;"","⏳ Esperando recogida",IF(OR(M273&lt;&gt;"",L273&lt;&gt;""),"🔔 Por avisar",IF(K273&lt;&gt;"","🛠️ En el taller",IF(I273&lt;&gt;"","📦 Esperando proveedor","🛒 Por pedir"))))))))</f>
        <v/>
      </c>
      <c r="G273" s="84" t="str">
        <f aca="true">IF(OR(B273="",F273="✅ Entregado",F273="✖️ Anulado"),"",TODAY()-B273)</f>
        <v/>
      </c>
      <c r="H273" s="81"/>
      <c r="I273" s="80"/>
      <c r="J273" s="81"/>
      <c r="K273" s="80"/>
      <c r="L273" s="80"/>
      <c r="M273" s="80"/>
      <c r="N273" s="80"/>
      <c r="O273" s="80"/>
      <c r="P273" s="85"/>
      <c r="Q273" s="85"/>
      <c r="R273" s="86" t="str">
        <f aca="false">IF(OR(P273="",F273="✖️ Anulado"),"",P273-N(Q273))</f>
        <v/>
      </c>
      <c r="S273" s="81"/>
      <c r="T273" s="87"/>
      <c r="U273" s="81"/>
    </row>
    <row r="274" customFormat="false" ht="21" hidden="false" customHeight="true" outlineLevel="0" collapsed="false">
      <c r="A274" s="71" t="n">
        <v>270</v>
      </c>
      <c r="B274" s="80"/>
      <c r="C274" s="81"/>
      <c r="D274" s="82"/>
      <c r="E274" s="81"/>
      <c r="F274" s="83" t="str">
        <f aca="false">IF(C274="","",IF(T274="Sí","✖️ Anulado",IF(O274&lt;&gt;"","✅ Entregado",IF(S274&lt;&gt;"","⚠️ Incidencia",IF(N274&lt;&gt;"","⏳ Esperando recogida",IF(OR(M274&lt;&gt;"",L274&lt;&gt;""),"🔔 Por avisar",IF(K274&lt;&gt;"","🛠️ En el taller",IF(I274&lt;&gt;"","📦 Esperando proveedor","🛒 Por pedir"))))))))</f>
        <v/>
      </c>
      <c r="G274" s="84" t="str">
        <f aca="true">IF(OR(B274="",F274="✅ Entregado",F274="✖️ Anulado"),"",TODAY()-B274)</f>
        <v/>
      </c>
      <c r="H274" s="81"/>
      <c r="I274" s="80"/>
      <c r="J274" s="81"/>
      <c r="K274" s="80"/>
      <c r="L274" s="80"/>
      <c r="M274" s="80"/>
      <c r="N274" s="80"/>
      <c r="O274" s="80"/>
      <c r="P274" s="85"/>
      <c r="Q274" s="85"/>
      <c r="R274" s="86" t="str">
        <f aca="false">IF(OR(P274="",F274="✖️ Anulado"),"",P274-N(Q274))</f>
        <v/>
      </c>
      <c r="S274" s="81"/>
      <c r="T274" s="87"/>
      <c r="U274" s="81"/>
    </row>
    <row r="275" customFormat="false" ht="21" hidden="false" customHeight="true" outlineLevel="0" collapsed="false">
      <c r="A275" s="71" t="n">
        <v>271</v>
      </c>
      <c r="B275" s="80"/>
      <c r="C275" s="81"/>
      <c r="D275" s="82"/>
      <c r="E275" s="81"/>
      <c r="F275" s="83" t="str">
        <f aca="false">IF(C275="","",IF(T275="Sí","✖️ Anulado",IF(O275&lt;&gt;"","✅ Entregado",IF(S275&lt;&gt;"","⚠️ Incidencia",IF(N275&lt;&gt;"","⏳ Esperando recogida",IF(OR(M275&lt;&gt;"",L275&lt;&gt;""),"🔔 Por avisar",IF(K275&lt;&gt;"","🛠️ En el taller",IF(I275&lt;&gt;"","📦 Esperando proveedor","🛒 Por pedir"))))))))</f>
        <v/>
      </c>
      <c r="G275" s="84" t="str">
        <f aca="true">IF(OR(B275="",F275="✅ Entregado",F275="✖️ Anulado"),"",TODAY()-B275)</f>
        <v/>
      </c>
      <c r="H275" s="81"/>
      <c r="I275" s="80"/>
      <c r="J275" s="81"/>
      <c r="K275" s="80"/>
      <c r="L275" s="80"/>
      <c r="M275" s="80"/>
      <c r="N275" s="80"/>
      <c r="O275" s="80"/>
      <c r="P275" s="85"/>
      <c r="Q275" s="85"/>
      <c r="R275" s="86" t="str">
        <f aca="false">IF(OR(P275="",F275="✖️ Anulado"),"",P275-N(Q275))</f>
        <v/>
      </c>
      <c r="S275" s="81"/>
      <c r="T275" s="87"/>
      <c r="U275" s="81"/>
    </row>
    <row r="276" customFormat="false" ht="21" hidden="false" customHeight="true" outlineLevel="0" collapsed="false">
      <c r="A276" s="71" t="n">
        <v>272</v>
      </c>
      <c r="B276" s="80"/>
      <c r="C276" s="81"/>
      <c r="D276" s="82"/>
      <c r="E276" s="81"/>
      <c r="F276" s="83" t="str">
        <f aca="false">IF(C276="","",IF(T276="Sí","✖️ Anulado",IF(O276&lt;&gt;"","✅ Entregado",IF(S276&lt;&gt;"","⚠️ Incidencia",IF(N276&lt;&gt;"","⏳ Esperando recogida",IF(OR(M276&lt;&gt;"",L276&lt;&gt;""),"🔔 Por avisar",IF(K276&lt;&gt;"","🛠️ En el taller",IF(I276&lt;&gt;"","📦 Esperando proveedor","🛒 Por pedir"))))))))</f>
        <v/>
      </c>
      <c r="G276" s="84" t="str">
        <f aca="true">IF(OR(B276="",F276="✅ Entregado",F276="✖️ Anulado"),"",TODAY()-B276)</f>
        <v/>
      </c>
      <c r="H276" s="81"/>
      <c r="I276" s="80"/>
      <c r="J276" s="81"/>
      <c r="K276" s="80"/>
      <c r="L276" s="80"/>
      <c r="M276" s="80"/>
      <c r="N276" s="80"/>
      <c r="O276" s="80"/>
      <c r="P276" s="85"/>
      <c r="Q276" s="85"/>
      <c r="R276" s="86" t="str">
        <f aca="false">IF(OR(P276="",F276="✖️ Anulado"),"",P276-N(Q276))</f>
        <v/>
      </c>
      <c r="S276" s="81"/>
      <c r="T276" s="87"/>
      <c r="U276" s="81"/>
    </row>
    <row r="277" customFormat="false" ht="21" hidden="false" customHeight="true" outlineLevel="0" collapsed="false">
      <c r="A277" s="71" t="n">
        <v>273</v>
      </c>
      <c r="B277" s="80"/>
      <c r="C277" s="81"/>
      <c r="D277" s="82"/>
      <c r="E277" s="81"/>
      <c r="F277" s="83" t="str">
        <f aca="false">IF(C277="","",IF(T277="Sí","✖️ Anulado",IF(O277&lt;&gt;"","✅ Entregado",IF(S277&lt;&gt;"","⚠️ Incidencia",IF(N277&lt;&gt;"","⏳ Esperando recogida",IF(OR(M277&lt;&gt;"",L277&lt;&gt;""),"🔔 Por avisar",IF(K277&lt;&gt;"","🛠️ En el taller",IF(I277&lt;&gt;"","📦 Esperando proveedor","🛒 Por pedir"))))))))</f>
        <v/>
      </c>
      <c r="G277" s="84" t="str">
        <f aca="true">IF(OR(B277="",F277="✅ Entregado",F277="✖️ Anulado"),"",TODAY()-B277)</f>
        <v/>
      </c>
      <c r="H277" s="81"/>
      <c r="I277" s="80"/>
      <c r="J277" s="81"/>
      <c r="K277" s="80"/>
      <c r="L277" s="80"/>
      <c r="M277" s="80"/>
      <c r="N277" s="80"/>
      <c r="O277" s="80"/>
      <c r="P277" s="85"/>
      <c r="Q277" s="85"/>
      <c r="R277" s="86" t="str">
        <f aca="false">IF(OR(P277="",F277="✖️ Anulado"),"",P277-N(Q277))</f>
        <v/>
      </c>
      <c r="S277" s="81"/>
      <c r="T277" s="87"/>
      <c r="U277" s="81"/>
    </row>
    <row r="278" customFormat="false" ht="21" hidden="false" customHeight="true" outlineLevel="0" collapsed="false">
      <c r="A278" s="71" t="n">
        <v>274</v>
      </c>
      <c r="B278" s="80"/>
      <c r="C278" s="81"/>
      <c r="D278" s="82"/>
      <c r="E278" s="81"/>
      <c r="F278" s="83" t="str">
        <f aca="false">IF(C278="","",IF(T278="Sí","✖️ Anulado",IF(O278&lt;&gt;"","✅ Entregado",IF(S278&lt;&gt;"","⚠️ Incidencia",IF(N278&lt;&gt;"","⏳ Esperando recogida",IF(OR(M278&lt;&gt;"",L278&lt;&gt;""),"🔔 Por avisar",IF(K278&lt;&gt;"","🛠️ En el taller",IF(I278&lt;&gt;"","📦 Esperando proveedor","🛒 Por pedir"))))))))</f>
        <v/>
      </c>
      <c r="G278" s="84" t="str">
        <f aca="true">IF(OR(B278="",F278="✅ Entregado",F278="✖️ Anulado"),"",TODAY()-B278)</f>
        <v/>
      </c>
      <c r="H278" s="81"/>
      <c r="I278" s="80"/>
      <c r="J278" s="81"/>
      <c r="K278" s="80"/>
      <c r="L278" s="80"/>
      <c r="M278" s="80"/>
      <c r="N278" s="80"/>
      <c r="O278" s="80"/>
      <c r="P278" s="85"/>
      <c r="Q278" s="85"/>
      <c r="R278" s="86" t="str">
        <f aca="false">IF(OR(P278="",F278="✖️ Anulado"),"",P278-N(Q278))</f>
        <v/>
      </c>
      <c r="S278" s="81"/>
      <c r="T278" s="87"/>
      <c r="U278" s="81"/>
    </row>
    <row r="279" customFormat="false" ht="21" hidden="false" customHeight="true" outlineLevel="0" collapsed="false">
      <c r="A279" s="71" t="n">
        <v>275</v>
      </c>
      <c r="B279" s="80"/>
      <c r="C279" s="81"/>
      <c r="D279" s="82"/>
      <c r="E279" s="81"/>
      <c r="F279" s="83" t="str">
        <f aca="false">IF(C279="","",IF(T279="Sí","✖️ Anulado",IF(O279&lt;&gt;"","✅ Entregado",IF(S279&lt;&gt;"","⚠️ Incidencia",IF(N279&lt;&gt;"","⏳ Esperando recogida",IF(OR(M279&lt;&gt;"",L279&lt;&gt;""),"🔔 Por avisar",IF(K279&lt;&gt;"","🛠️ En el taller",IF(I279&lt;&gt;"","📦 Esperando proveedor","🛒 Por pedir"))))))))</f>
        <v/>
      </c>
      <c r="G279" s="84" t="str">
        <f aca="true">IF(OR(B279="",F279="✅ Entregado",F279="✖️ Anulado"),"",TODAY()-B279)</f>
        <v/>
      </c>
      <c r="H279" s="81"/>
      <c r="I279" s="80"/>
      <c r="J279" s="81"/>
      <c r="K279" s="80"/>
      <c r="L279" s="80"/>
      <c r="M279" s="80"/>
      <c r="N279" s="80"/>
      <c r="O279" s="80"/>
      <c r="P279" s="85"/>
      <c r="Q279" s="85"/>
      <c r="R279" s="86" t="str">
        <f aca="false">IF(OR(P279="",F279="✖️ Anulado"),"",P279-N(Q279))</f>
        <v/>
      </c>
      <c r="S279" s="81"/>
      <c r="T279" s="87"/>
      <c r="U279" s="81"/>
    </row>
    <row r="280" customFormat="false" ht="21" hidden="false" customHeight="true" outlineLevel="0" collapsed="false">
      <c r="A280" s="71" t="n">
        <v>276</v>
      </c>
      <c r="B280" s="80"/>
      <c r="C280" s="81"/>
      <c r="D280" s="82"/>
      <c r="E280" s="81"/>
      <c r="F280" s="83" t="str">
        <f aca="false">IF(C280="","",IF(T280="Sí","✖️ Anulado",IF(O280&lt;&gt;"","✅ Entregado",IF(S280&lt;&gt;"","⚠️ Incidencia",IF(N280&lt;&gt;"","⏳ Esperando recogida",IF(OR(M280&lt;&gt;"",L280&lt;&gt;""),"🔔 Por avisar",IF(K280&lt;&gt;"","🛠️ En el taller",IF(I280&lt;&gt;"","📦 Esperando proveedor","🛒 Por pedir"))))))))</f>
        <v/>
      </c>
      <c r="G280" s="84" t="str">
        <f aca="true">IF(OR(B280="",F280="✅ Entregado",F280="✖️ Anulado"),"",TODAY()-B280)</f>
        <v/>
      </c>
      <c r="H280" s="81"/>
      <c r="I280" s="80"/>
      <c r="J280" s="81"/>
      <c r="K280" s="80"/>
      <c r="L280" s="80"/>
      <c r="M280" s="80"/>
      <c r="N280" s="80"/>
      <c r="O280" s="80"/>
      <c r="P280" s="85"/>
      <c r="Q280" s="85"/>
      <c r="R280" s="86" t="str">
        <f aca="false">IF(OR(P280="",F280="✖️ Anulado"),"",P280-N(Q280))</f>
        <v/>
      </c>
      <c r="S280" s="81"/>
      <c r="T280" s="87"/>
      <c r="U280" s="81"/>
    </row>
    <row r="281" customFormat="false" ht="21" hidden="false" customHeight="true" outlineLevel="0" collapsed="false">
      <c r="A281" s="71" t="n">
        <v>277</v>
      </c>
      <c r="B281" s="80"/>
      <c r="C281" s="81"/>
      <c r="D281" s="82"/>
      <c r="E281" s="81"/>
      <c r="F281" s="83" t="str">
        <f aca="false">IF(C281="","",IF(T281="Sí","✖️ Anulado",IF(O281&lt;&gt;"","✅ Entregado",IF(S281&lt;&gt;"","⚠️ Incidencia",IF(N281&lt;&gt;"","⏳ Esperando recogida",IF(OR(M281&lt;&gt;"",L281&lt;&gt;""),"🔔 Por avisar",IF(K281&lt;&gt;"","🛠️ En el taller",IF(I281&lt;&gt;"","📦 Esperando proveedor","🛒 Por pedir"))))))))</f>
        <v/>
      </c>
      <c r="G281" s="84" t="str">
        <f aca="true">IF(OR(B281="",F281="✅ Entregado",F281="✖️ Anulado"),"",TODAY()-B281)</f>
        <v/>
      </c>
      <c r="H281" s="81"/>
      <c r="I281" s="80"/>
      <c r="J281" s="81"/>
      <c r="K281" s="80"/>
      <c r="L281" s="80"/>
      <c r="M281" s="80"/>
      <c r="N281" s="80"/>
      <c r="O281" s="80"/>
      <c r="P281" s="85"/>
      <c r="Q281" s="85"/>
      <c r="R281" s="86" t="str">
        <f aca="false">IF(OR(P281="",F281="✖️ Anulado"),"",P281-N(Q281))</f>
        <v/>
      </c>
      <c r="S281" s="81"/>
      <c r="T281" s="87"/>
      <c r="U281" s="81"/>
    </row>
    <row r="282" customFormat="false" ht="21" hidden="false" customHeight="true" outlineLevel="0" collapsed="false">
      <c r="A282" s="71" t="n">
        <v>278</v>
      </c>
      <c r="B282" s="80"/>
      <c r="C282" s="81"/>
      <c r="D282" s="82"/>
      <c r="E282" s="81"/>
      <c r="F282" s="83" t="str">
        <f aca="false">IF(C282="","",IF(T282="Sí","✖️ Anulado",IF(O282&lt;&gt;"","✅ Entregado",IF(S282&lt;&gt;"","⚠️ Incidencia",IF(N282&lt;&gt;"","⏳ Esperando recogida",IF(OR(M282&lt;&gt;"",L282&lt;&gt;""),"🔔 Por avisar",IF(K282&lt;&gt;"","🛠️ En el taller",IF(I282&lt;&gt;"","📦 Esperando proveedor","🛒 Por pedir"))))))))</f>
        <v/>
      </c>
      <c r="G282" s="84" t="str">
        <f aca="true">IF(OR(B282="",F282="✅ Entregado",F282="✖️ Anulado"),"",TODAY()-B282)</f>
        <v/>
      </c>
      <c r="H282" s="81"/>
      <c r="I282" s="80"/>
      <c r="J282" s="81"/>
      <c r="K282" s="80"/>
      <c r="L282" s="80"/>
      <c r="M282" s="80"/>
      <c r="N282" s="80"/>
      <c r="O282" s="80"/>
      <c r="P282" s="85"/>
      <c r="Q282" s="85"/>
      <c r="R282" s="86" t="str">
        <f aca="false">IF(OR(P282="",F282="✖️ Anulado"),"",P282-N(Q282))</f>
        <v/>
      </c>
      <c r="S282" s="81"/>
      <c r="T282" s="87"/>
      <c r="U282" s="81"/>
    </row>
    <row r="283" customFormat="false" ht="21" hidden="false" customHeight="true" outlineLevel="0" collapsed="false">
      <c r="A283" s="71" t="n">
        <v>279</v>
      </c>
      <c r="B283" s="80"/>
      <c r="C283" s="81"/>
      <c r="D283" s="82"/>
      <c r="E283" s="81"/>
      <c r="F283" s="83" t="str">
        <f aca="false">IF(C283="","",IF(T283="Sí","✖️ Anulado",IF(O283&lt;&gt;"","✅ Entregado",IF(S283&lt;&gt;"","⚠️ Incidencia",IF(N283&lt;&gt;"","⏳ Esperando recogida",IF(OR(M283&lt;&gt;"",L283&lt;&gt;""),"🔔 Por avisar",IF(K283&lt;&gt;"","🛠️ En el taller",IF(I283&lt;&gt;"","📦 Esperando proveedor","🛒 Por pedir"))))))))</f>
        <v/>
      </c>
      <c r="G283" s="84" t="str">
        <f aca="true">IF(OR(B283="",F283="✅ Entregado",F283="✖️ Anulado"),"",TODAY()-B283)</f>
        <v/>
      </c>
      <c r="H283" s="81"/>
      <c r="I283" s="80"/>
      <c r="J283" s="81"/>
      <c r="K283" s="80"/>
      <c r="L283" s="80"/>
      <c r="M283" s="80"/>
      <c r="N283" s="80"/>
      <c r="O283" s="80"/>
      <c r="P283" s="85"/>
      <c r="Q283" s="85"/>
      <c r="R283" s="86" t="str">
        <f aca="false">IF(OR(P283="",F283="✖️ Anulado"),"",P283-N(Q283))</f>
        <v/>
      </c>
      <c r="S283" s="81"/>
      <c r="T283" s="87"/>
      <c r="U283" s="81"/>
    </row>
    <row r="284" customFormat="false" ht="21" hidden="false" customHeight="true" outlineLevel="0" collapsed="false">
      <c r="A284" s="71" t="n">
        <v>280</v>
      </c>
      <c r="B284" s="80"/>
      <c r="C284" s="81"/>
      <c r="D284" s="82"/>
      <c r="E284" s="81"/>
      <c r="F284" s="83" t="str">
        <f aca="false">IF(C284="","",IF(T284="Sí","✖️ Anulado",IF(O284&lt;&gt;"","✅ Entregado",IF(S284&lt;&gt;"","⚠️ Incidencia",IF(N284&lt;&gt;"","⏳ Esperando recogida",IF(OR(M284&lt;&gt;"",L284&lt;&gt;""),"🔔 Por avisar",IF(K284&lt;&gt;"","🛠️ En el taller",IF(I284&lt;&gt;"","📦 Esperando proveedor","🛒 Por pedir"))))))))</f>
        <v/>
      </c>
      <c r="G284" s="84" t="str">
        <f aca="true">IF(OR(B284="",F284="✅ Entregado",F284="✖️ Anulado"),"",TODAY()-B284)</f>
        <v/>
      </c>
      <c r="H284" s="81"/>
      <c r="I284" s="80"/>
      <c r="J284" s="81"/>
      <c r="K284" s="80"/>
      <c r="L284" s="80"/>
      <c r="M284" s="80"/>
      <c r="N284" s="80"/>
      <c r="O284" s="80"/>
      <c r="P284" s="85"/>
      <c r="Q284" s="85"/>
      <c r="R284" s="86" t="str">
        <f aca="false">IF(OR(P284="",F284="✖️ Anulado"),"",P284-N(Q284))</f>
        <v/>
      </c>
      <c r="S284" s="81"/>
      <c r="T284" s="87"/>
      <c r="U284" s="81"/>
    </row>
    <row r="285" customFormat="false" ht="21" hidden="false" customHeight="true" outlineLevel="0" collapsed="false">
      <c r="A285" s="71" t="n">
        <v>281</v>
      </c>
      <c r="B285" s="80"/>
      <c r="C285" s="81"/>
      <c r="D285" s="82"/>
      <c r="E285" s="81"/>
      <c r="F285" s="83" t="str">
        <f aca="false">IF(C285="","",IF(T285="Sí","✖️ Anulado",IF(O285&lt;&gt;"","✅ Entregado",IF(S285&lt;&gt;"","⚠️ Incidencia",IF(N285&lt;&gt;"","⏳ Esperando recogida",IF(OR(M285&lt;&gt;"",L285&lt;&gt;""),"🔔 Por avisar",IF(K285&lt;&gt;"","🛠️ En el taller",IF(I285&lt;&gt;"","📦 Esperando proveedor","🛒 Por pedir"))))))))</f>
        <v/>
      </c>
      <c r="G285" s="84" t="str">
        <f aca="true">IF(OR(B285="",F285="✅ Entregado",F285="✖️ Anulado"),"",TODAY()-B285)</f>
        <v/>
      </c>
      <c r="H285" s="81"/>
      <c r="I285" s="80"/>
      <c r="J285" s="81"/>
      <c r="K285" s="80"/>
      <c r="L285" s="80"/>
      <c r="M285" s="80"/>
      <c r="N285" s="80"/>
      <c r="O285" s="80"/>
      <c r="P285" s="85"/>
      <c r="Q285" s="85"/>
      <c r="R285" s="86" t="str">
        <f aca="false">IF(OR(P285="",F285="✖️ Anulado"),"",P285-N(Q285))</f>
        <v/>
      </c>
      <c r="S285" s="81"/>
      <c r="T285" s="87"/>
      <c r="U285" s="81"/>
    </row>
    <row r="286" customFormat="false" ht="21" hidden="false" customHeight="true" outlineLevel="0" collapsed="false">
      <c r="A286" s="71" t="n">
        <v>282</v>
      </c>
      <c r="B286" s="80"/>
      <c r="C286" s="81"/>
      <c r="D286" s="82"/>
      <c r="E286" s="81"/>
      <c r="F286" s="83" t="str">
        <f aca="false">IF(C286="","",IF(T286="Sí","✖️ Anulado",IF(O286&lt;&gt;"","✅ Entregado",IF(S286&lt;&gt;"","⚠️ Incidencia",IF(N286&lt;&gt;"","⏳ Esperando recogida",IF(OR(M286&lt;&gt;"",L286&lt;&gt;""),"🔔 Por avisar",IF(K286&lt;&gt;"","🛠️ En el taller",IF(I286&lt;&gt;"","📦 Esperando proveedor","🛒 Por pedir"))))))))</f>
        <v/>
      </c>
      <c r="G286" s="84" t="str">
        <f aca="true">IF(OR(B286="",F286="✅ Entregado",F286="✖️ Anulado"),"",TODAY()-B286)</f>
        <v/>
      </c>
      <c r="H286" s="81"/>
      <c r="I286" s="80"/>
      <c r="J286" s="81"/>
      <c r="K286" s="80"/>
      <c r="L286" s="80"/>
      <c r="M286" s="80"/>
      <c r="N286" s="80"/>
      <c r="O286" s="80"/>
      <c r="P286" s="85"/>
      <c r="Q286" s="85"/>
      <c r="R286" s="86" t="str">
        <f aca="false">IF(OR(P286="",F286="✖️ Anulado"),"",P286-N(Q286))</f>
        <v/>
      </c>
      <c r="S286" s="81"/>
      <c r="T286" s="87"/>
      <c r="U286" s="81"/>
    </row>
    <row r="287" customFormat="false" ht="21" hidden="false" customHeight="true" outlineLevel="0" collapsed="false">
      <c r="A287" s="71" t="n">
        <v>283</v>
      </c>
      <c r="B287" s="80"/>
      <c r="C287" s="81"/>
      <c r="D287" s="82"/>
      <c r="E287" s="81"/>
      <c r="F287" s="83" t="str">
        <f aca="false">IF(C287="","",IF(T287="Sí","✖️ Anulado",IF(O287&lt;&gt;"","✅ Entregado",IF(S287&lt;&gt;"","⚠️ Incidencia",IF(N287&lt;&gt;"","⏳ Esperando recogida",IF(OR(M287&lt;&gt;"",L287&lt;&gt;""),"🔔 Por avisar",IF(K287&lt;&gt;"","🛠️ En el taller",IF(I287&lt;&gt;"","📦 Esperando proveedor","🛒 Por pedir"))))))))</f>
        <v/>
      </c>
      <c r="G287" s="84" t="str">
        <f aca="true">IF(OR(B287="",F287="✅ Entregado",F287="✖️ Anulado"),"",TODAY()-B287)</f>
        <v/>
      </c>
      <c r="H287" s="81"/>
      <c r="I287" s="80"/>
      <c r="J287" s="81"/>
      <c r="K287" s="80"/>
      <c r="L287" s="80"/>
      <c r="M287" s="80"/>
      <c r="N287" s="80"/>
      <c r="O287" s="80"/>
      <c r="P287" s="85"/>
      <c r="Q287" s="85"/>
      <c r="R287" s="86" t="str">
        <f aca="false">IF(OR(P287="",F287="✖️ Anulado"),"",P287-N(Q287))</f>
        <v/>
      </c>
      <c r="S287" s="81"/>
      <c r="T287" s="87"/>
      <c r="U287" s="81"/>
    </row>
    <row r="288" customFormat="false" ht="21" hidden="false" customHeight="true" outlineLevel="0" collapsed="false">
      <c r="A288" s="71" t="n">
        <v>284</v>
      </c>
      <c r="B288" s="80"/>
      <c r="C288" s="81"/>
      <c r="D288" s="82"/>
      <c r="E288" s="81"/>
      <c r="F288" s="83" t="str">
        <f aca="false">IF(C288="","",IF(T288="Sí","✖️ Anulado",IF(O288&lt;&gt;"","✅ Entregado",IF(S288&lt;&gt;"","⚠️ Incidencia",IF(N288&lt;&gt;"","⏳ Esperando recogida",IF(OR(M288&lt;&gt;"",L288&lt;&gt;""),"🔔 Por avisar",IF(K288&lt;&gt;"","🛠️ En el taller",IF(I288&lt;&gt;"","📦 Esperando proveedor","🛒 Por pedir"))))))))</f>
        <v/>
      </c>
      <c r="G288" s="84" t="str">
        <f aca="true">IF(OR(B288="",F288="✅ Entregado",F288="✖️ Anulado"),"",TODAY()-B288)</f>
        <v/>
      </c>
      <c r="H288" s="81"/>
      <c r="I288" s="80"/>
      <c r="J288" s="81"/>
      <c r="K288" s="80"/>
      <c r="L288" s="80"/>
      <c r="M288" s="80"/>
      <c r="N288" s="80"/>
      <c r="O288" s="80"/>
      <c r="P288" s="85"/>
      <c r="Q288" s="85"/>
      <c r="R288" s="86" t="str">
        <f aca="false">IF(OR(P288="",F288="✖️ Anulado"),"",P288-N(Q288))</f>
        <v/>
      </c>
      <c r="S288" s="81"/>
      <c r="T288" s="87"/>
      <c r="U288" s="81"/>
    </row>
    <row r="289" customFormat="false" ht="21" hidden="false" customHeight="true" outlineLevel="0" collapsed="false">
      <c r="A289" s="71" t="n">
        <v>285</v>
      </c>
      <c r="B289" s="80"/>
      <c r="C289" s="81"/>
      <c r="D289" s="82"/>
      <c r="E289" s="81"/>
      <c r="F289" s="83" t="str">
        <f aca="false">IF(C289="","",IF(T289="Sí","✖️ Anulado",IF(O289&lt;&gt;"","✅ Entregado",IF(S289&lt;&gt;"","⚠️ Incidencia",IF(N289&lt;&gt;"","⏳ Esperando recogida",IF(OR(M289&lt;&gt;"",L289&lt;&gt;""),"🔔 Por avisar",IF(K289&lt;&gt;"","🛠️ En el taller",IF(I289&lt;&gt;"","📦 Esperando proveedor","🛒 Por pedir"))))))))</f>
        <v/>
      </c>
      <c r="G289" s="84" t="str">
        <f aca="true">IF(OR(B289="",F289="✅ Entregado",F289="✖️ Anulado"),"",TODAY()-B289)</f>
        <v/>
      </c>
      <c r="H289" s="81"/>
      <c r="I289" s="80"/>
      <c r="J289" s="81"/>
      <c r="K289" s="80"/>
      <c r="L289" s="80"/>
      <c r="M289" s="80"/>
      <c r="N289" s="80"/>
      <c r="O289" s="80"/>
      <c r="P289" s="85"/>
      <c r="Q289" s="85"/>
      <c r="R289" s="86" t="str">
        <f aca="false">IF(OR(P289="",F289="✖️ Anulado"),"",P289-N(Q289))</f>
        <v/>
      </c>
      <c r="S289" s="81"/>
      <c r="T289" s="87"/>
      <c r="U289" s="81"/>
    </row>
    <row r="290" customFormat="false" ht="21" hidden="false" customHeight="true" outlineLevel="0" collapsed="false">
      <c r="A290" s="71" t="n">
        <v>286</v>
      </c>
      <c r="B290" s="80"/>
      <c r="C290" s="81"/>
      <c r="D290" s="82"/>
      <c r="E290" s="81"/>
      <c r="F290" s="83" t="str">
        <f aca="false">IF(C290="","",IF(T290="Sí","✖️ Anulado",IF(O290&lt;&gt;"","✅ Entregado",IF(S290&lt;&gt;"","⚠️ Incidencia",IF(N290&lt;&gt;"","⏳ Esperando recogida",IF(OR(M290&lt;&gt;"",L290&lt;&gt;""),"🔔 Por avisar",IF(K290&lt;&gt;"","🛠️ En el taller",IF(I290&lt;&gt;"","📦 Esperando proveedor","🛒 Por pedir"))))))))</f>
        <v/>
      </c>
      <c r="G290" s="84" t="str">
        <f aca="true">IF(OR(B290="",F290="✅ Entregado",F290="✖️ Anulado"),"",TODAY()-B290)</f>
        <v/>
      </c>
      <c r="H290" s="81"/>
      <c r="I290" s="80"/>
      <c r="J290" s="81"/>
      <c r="K290" s="80"/>
      <c r="L290" s="80"/>
      <c r="M290" s="80"/>
      <c r="N290" s="80"/>
      <c r="O290" s="80"/>
      <c r="P290" s="85"/>
      <c r="Q290" s="85"/>
      <c r="R290" s="86" t="str">
        <f aca="false">IF(OR(P290="",F290="✖️ Anulado"),"",P290-N(Q290))</f>
        <v/>
      </c>
      <c r="S290" s="81"/>
      <c r="T290" s="87"/>
      <c r="U290" s="81"/>
    </row>
    <row r="291" customFormat="false" ht="21" hidden="false" customHeight="true" outlineLevel="0" collapsed="false">
      <c r="A291" s="71" t="n">
        <v>287</v>
      </c>
      <c r="B291" s="80"/>
      <c r="C291" s="81"/>
      <c r="D291" s="82"/>
      <c r="E291" s="81"/>
      <c r="F291" s="83" t="str">
        <f aca="false">IF(C291="","",IF(T291="Sí","✖️ Anulado",IF(O291&lt;&gt;"","✅ Entregado",IF(S291&lt;&gt;"","⚠️ Incidencia",IF(N291&lt;&gt;"","⏳ Esperando recogida",IF(OR(M291&lt;&gt;"",L291&lt;&gt;""),"🔔 Por avisar",IF(K291&lt;&gt;"","🛠️ En el taller",IF(I291&lt;&gt;"","📦 Esperando proveedor","🛒 Por pedir"))))))))</f>
        <v/>
      </c>
      <c r="G291" s="84" t="str">
        <f aca="true">IF(OR(B291="",F291="✅ Entregado",F291="✖️ Anulado"),"",TODAY()-B291)</f>
        <v/>
      </c>
      <c r="H291" s="81"/>
      <c r="I291" s="80"/>
      <c r="J291" s="81"/>
      <c r="K291" s="80"/>
      <c r="L291" s="80"/>
      <c r="M291" s="80"/>
      <c r="N291" s="80"/>
      <c r="O291" s="80"/>
      <c r="P291" s="85"/>
      <c r="Q291" s="85"/>
      <c r="R291" s="86" t="str">
        <f aca="false">IF(OR(P291="",F291="✖️ Anulado"),"",P291-N(Q291))</f>
        <v/>
      </c>
      <c r="S291" s="81"/>
      <c r="T291" s="87"/>
      <c r="U291" s="81"/>
    </row>
    <row r="292" customFormat="false" ht="21" hidden="false" customHeight="true" outlineLevel="0" collapsed="false">
      <c r="A292" s="71" t="n">
        <v>288</v>
      </c>
      <c r="B292" s="80"/>
      <c r="C292" s="81"/>
      <c r="D292" s="82"/>
      <c r="E292" s="81"/>
      <c r="F292" s="83" t="str">
        <f aca="false">IF(C292="","",IF(T292="Sí","✖️ Anulado",IF(O292&lt;&gt;"","✅ Entregado",IF(S292&lt;&gt;"","⚠️ Incidencia",IF(N292&lt;&gt;"","⏳ Esperando recogida",IF(OR(M292&lt;&gt;"",L292&lt;&gt;""),"🔔 Por avisar",IF(K292&lt;&gt;"","🛠️ En el taller",IF(I292&lt;&gt;"","📦 Esperando proveedor","🛒 Por pedir"))))))))</f>
        <v/>
      </c>
      <c r="G292" s="84" t="str">
        <f aca="true">IF(OR(B292="",F292="✅ Entregado",F292="✖️ Anulado"),"",TODAY()-B292)</f>
        <v/>
      </c>
      <c r="H292" s="81"/>
      <c r="I292" s="80"/>
      <c r="J292" s="81"/>
      <c r="K292" s="80"/>
      <c r="L292" s="80"/>
      <c r="M292" s="80"/>
      <c r="N292" s="80"/>
      <c r="O292" s="80"/>
      <c r="P292" s="85"/>
      <c r="Q292" s="85"/>
      <c r="R292" s="86" t="str">
        <f aca="false">IF(OR(P292="",F292="✖️ Anulado"),"",P292-N(Q292))</f>
        <v/>
      </c>
      <c r="S292" s="81"/>
      <c r="T292" s="87"/>
      <c r="U292" s="81"/>
    </row>
    <row r="293" customFormat="false" ht="21" hidden="false" customHeight="true" outlineLevel="0" collapsed="false">
      <c r="A293" s="71" t="n">
        <v>289</v>
      </c>
      <c r="B293" s="80"/>
      <c r="C293" s="81"/>
      <c r="D293" s="82"/>
      <c r="E293" s="81"/>
      <c r="F293" s="83" t="str">
        <f aca="false">IF(C293="","",IF(T293="Sí","✖️ Anulado",IF(O293&lt;&gt;"","✅ Entregado",IF(S293&lt;&gt;"","⚠️ Incidencia",IF(N293&lt;&gt;"","⏳ Esperando recogida",IF(OR(M293&lt;&gt;"",L293&lt;&gt;""),"🔔 Por avisar",IF(K293&lt;&gt;"","🛠️ En el taller",IF(I293&lt;&gt;"","📦 Esperando proveedor","🛒 Por pedir"))))))))</f>
        <v/>
      </c>
      <c r="G293" s="84" t="str">
        <f aca="true">IF(OR(B293="",F293="✅ Entregado",F293="✖️ Anulado"),"",TODAY()-B293)</f>
        <v/>
      </c>
      <c r="H293" s="81"/>
      <c r="I293" s="80"/>
      <c r="J293" s="81"/>
      <c r="K293" s="80"/>
      <c r="L293" s="80"/>
      <c r="M293" s="80"/>
      <c r="N293" s="80"/>
      <c r="O293" s="80"/>
      <c r="P293" s="85"/>
      <c r="Q293" s="85"/>
      <c r="R293" s="86" t="str">
        <f aca="false">IF(OR(P293="",F293="✖️ Anulado"),"",P293-N(Q293))</f>
        <v/>
      </c>
      <c r="S293" s="81"/>
      <c r="T293" s="87"/>
      <c r="U293" s="81"/>
    </row>
    <row r="294" customFormat="false" ht="21" hidden="false" customHeight="true" outlineLevel="0" collapsed="false">
      <c r="A294" s="71" t="n">
        <v>290</v>
      </c>
      <c r="B294" s="80"/>
      <c r="C294" s="81"/>
      <c r="D294" s="82"/>
      <c r="E294" s="81"/>
      <c r="F294" s="83" t="str">
        <f aca="false">IF(C294="","",IF(T294="Sí","✖️ Anulado",IF(O294&lt;&gt;"","✅ Entregado",IF(S294&lt;&gt;"","⚠️ Incidencia",IF(N294&lt;&gt;"","⏳ Esperando recogida",IF(OR(M294&lt;&gt;"",L294&lt;&gt;""),"🔔 Por avisar",IF(K294&lt;&gt;"","🛠️ En el taller",IF(I294&lt;&gt;"","📦 Esperando proveedor","🛒 Por pedir"))))))))</f>
        <v/>
      </c>
      <c r="G294" s="84" t="str">
        <f aca="true">IF(OR(B294="",F294="✅ Entregado",F294="✖️ Anulado"),"",TODAY()-B294)</f>
        <v/>
      </c>
      <c r="H294" s="81"/>
      <c r="I294" s="80"/>
      <c r="J294" s="81"/>
      <c r="K294" s="80"/>
      <c r="L294" s="80"/>
      <c r="M294" s="80"/>
      <c r="N294" s="80"/>
      <c r="O294" s="80"/>
      <c r="P294" s="85"/>
      <c r="Q294" s="85"/>
      <c r="R294" s="86" t="str">
        <f aca="false">IF(OR(P294="",F294="✖️ Anulado"),"",P294-N(Q294))</f>
        <v/>
      </c>
      <c r="S294" s="81"/>
      <c r="T294" s="87"/>
      <c r="U294" s="81"/>
    </row>
    <row r="295" customFormat="false" ht="21" hidden="false" customHeight="true" outlineLevel="0" collapsed="false">
      <c r="A295" s="71" t="n">
        <v>291</v>
      </c>
      <c r="B295" s="80"/>
      <c r="C295" s="81"/>
      <c r="D295" s="82"/>
      <c r="E295" s="81"/>
      <c r="F295" s="83" t="str">
        <f aca="false">IF(C295="","",IF(T295="Sí","✖️ Anulado",IF(O295&lt;&gt;"","✅ Entregado",IF(S295&lt;&gt;"","⚠️ Incidencia",IF(N295&lt;&gt;"","⏳ Esperando recogida",IF(OR(M295&lt;&gt;"",L295&lt;&gt;""),"🔔 Por avisar",IF(K295&lt;&gt;"","🛠️ En el taller",IF(I295&lt;&gt;"","📦 Esperando proveedor","🛒 Por pedir"))))))))</f>
        <v/>
      </c>
      <c r="G295" s="84" t="str">
        <f aca="true">IF(OR(B295="",F295="✅ Entregado",F295="✖️ Anulado"),"",TODAY()-B295)</f>
        <v/>
      </c>
      <c r="H295" s="81"/>
      <c r="I295" s="80"/>
      <c r="J295" s="81"/>
      <c r="K295" s="80"/>
      <c r="L295" s="80"/>
      <c r="M295" s="80"/>
      <c r="N295" s="80"/>
      <c r="O295" s="80"/>
      <c r="P295" s="85"/>
      <c r="Q295" s="85"/>
      <c r="R295" s="86" t="str">
        <f aca="false">IF(OR(P295="",F295="✖️ Anulado"),"",P295-N(Q295))</f>
        <v/>
      </c>
      <c r="S295" s="81"/>
      <c r="T295" s="87"/>
      <c r="U295" s="81"/>
    </row>
    <row r="296" customFormat="false" ht="21" hidden="false" customHeight="true" outlineLevel="0" collapsed="false">
      <c r="A296" s="71" t="n">
        <v>292</v>
      </c>
      <c r="B296" s="80"/>
      <c r="C296" s="81"/>
      <c r="D296" s="82"/>
      <c r="E296" s="81"/>
      <c r="F296" s="83" t="str">
        <f aca="false">IF(C296="","",IF(T296="Sí","✖️ Anulado",IF(O296&lt;&gt;"","✅ Entregado",IF(S296&lt;&gt;"","⚠️ Incidencia",IF(N296&lt;&gt;"","⏳ Esperando recogida",IF(OR(M296&lt;&gt;"",L296&lt;&gt;""),"🔔 Por avisar",IF(K296&lt;&gt;"","🛠️ En el taller",IF(I296&lt;&gt;"","📦 Esperando proveedor","🛒 Por pedir"))))))))</f>
        <v/>
      </c>
      <c r="G296" s="84" t="str">
        <f aca="true">IF(OR(B296="",F296="✅ Entregado",F296="✖️ Anulado"),"",TODAY()-B296)</f>
        <v/>
      </c>
      <c r="H296" s="81"/>
      <c r="I296" s="80"/>
      <c r="J296" s="81"/>
      <c r="K296" s="80"/>
      <c r="L296" s="80"/>
      <c r="M296" s="80"/>
      <c r="N296" s="80"/>
      <c r="O296" s="80"/>
      <c r="P296" s="85"/>
      <c r="Q296" s="85"/>
      <c r="R296" s="86" t="str">
        <f aca="false">IF(OR(P296="",F296="✖️ Anulado"),"",P296-N(Q296))</f>
        <v/>
      </c>
      <c r="S296" s="81"/>
      <c r="T296" s="87"/>
      <c r="U296" s="81"/>
    </row>
    <row r="297" customFormat="false" ht="21" hidden="false" customHeight="true" outlineLevel="0" collapsed="false">
      <c r="A297" s="71" t="n">
        <v>293</v>
      </c>
      <c r="B297" s="80"/>
      <c r="C297" s="81"/>
      <c r="D297" s="82"/>
      <c r="E297" s="81"/>
      <c r="F297" s="83" t="str">
        <f aca="false">IF(C297="","",IF(T297="Sí","✖️ Anulado",IF(O297&lt;&gt;"","✅ Entregado",IF(S297&lt;&gt;"","⚠️ Incidencia",IF(N297&lt;&gt;"","⏳ Esperando recogida",IF(OR(M297&lt;&gt;"",L297&lt;&gt;""),"🔔 Por avisar",IF(K297&lt;&gt;"","🛠️ En el taller",IF(I297&lt;&gt;"","📦 Esperando proveedor","🛒 Por pedir"))))))))</f>
        <v/>
      </c>
      <c r="G297" s="84" t="str">
        <f aca="true">IF(OR(B297="",F297="✅ Entregado",F297="✖️ Anulado"),"",TODAY()-B297)</f>
        <v/>
      </c>
      <c r="H297" s="81"/>
      <c r="I297" s="80"/>
      <c r="J297" s="81"/>
      <c r="K297" s="80"/>
      <c r="L297" s="80"/>
      <c r="M297" s="80"/>
      <c r="N297" s="80"/>
      <c r="O297" s="80"/>
      <c r="P297" s="85"/>
      <c r="Q297" s="85"/>
      <c r="R297" s="86" t="str">
        <f aca="false">IF(OR(P297="",F297="✖️ Anulado"),"",P297-N(Q297))</f>
        <v/>
      </c>
      <c r="S297" s="81"/>
      <c r="T297" s="87"/>
      <c r="U297" s="81"/>
    </row>
    <row r="298" customFormat="false" ht="21" hidden="false" customHeight="true" outlineLevel="0" collapsed="false">
      <c r="A298" s="71" t="n">
        <v>294</v>
      </c>
      <c r="B298" s="80"/>
      <c r="C298" s="81"/>
      <c r="D298" s="82"/>
      <c r="E298" s="81"/>
      <c r="F298" s="83" t="str">
        <f aca="false">IF(C298="","",IF(T298="Sí","✖️ Anulado",IF(O298&lt;&gt;"","✅ Entregado",IF(S298&lt;&gt;"","⚠️ Incidencia",IF(N298&lt;&gt;"","⏳ Esperando recogida",IF(OR(M298&lt;&gt;"",L298&lt;&gt;""),"🔔 Por avisar",IF(K298&lt;&gt;"","🛠️ En el taller",IF(I298&lt;&gt;"","📦 Esperando proveedor","🛒 Por pedir"))))))))</f>
        <v/>
      </c>
      <c r="G298" s="84" t="str">
        <f aca="true">IF(OR(B298="",F298="✅ Entregado",F298="✖️ Anulado"),"",TODAY()-B298)</f>
        <v/>
      </c>
      <c r="H298" s="81"/>
      <c r="I298" s="80"/>
      <c r="J298" s="81"/>
      <c r="K298" s="80"/>
      <c r="L298" s="80"/>
      <c r="M298" s="80"/>
      <c r="N298" s="80"/>
      <c r="O298" s="80"/>
      <c r="P298" s="85"/>
      <c r="Q298" s="85"/>
      <c r="R298" s="86" t="str">
        <f aca="false">IF(OR(P298="",F298="✖️ Anulado"),"",P298-N(Q298))</f>
        <v/>
      </c>
      <c r="S298" s="81"/>
      <c r="T298" s="87"/>
      <c r="U298" s="81"/>
    </row>
    <row r="299" customFormat="false" ht="21" hidden="false" customHeight="true" outlineLevel="0" collapsed="false">
      <c r="A299" s="71" t="n">
        <v>295</v>
      </c>
      <c r="B299" s="80"/>
      <c r="C299" s="81"/>
      <c r="D299" s="82"/>
      <c r="E299" s="81"/>
      <c r="F299" s="83" t="str">
        <f aca="false">IF(C299="","",IF(T299="Sí","✖️ Anulado",IF(O299&lt;&gt;"","✅ Entregado",IF(S299&lt;&gt;"","⚠️ Incidencia",IF(N299&lt;&gt;"","⏳ Esperando recogida",IF(OR(M299&lt;&gt;"",L299&lt;&gt;""),"🔔 Por avisar",IF(K299&lt;&gt;"","🛠️ En el taller",IF(I299&lt;&gt;"","📦 Esperando proveedor","🛒 Por pedir"))))))))</f>
        <v/>
      </c>
      <c r="G299" s="84" t="str">
        <f aca="true">IF(OR(B299="",F299="✅ Entregado",F299="✖️ Anulado"),"",TODAY()-B299)</f>
        <v/>
      </c>
      <c r="H299" s="81"/>
      <c r="I299" s="80"/>
      <c r="J299" s="81"/>
      <c r="K299" s="80"/>
      <c r="L299" s="80"/>
      <c r="M299" s="80"/>
      <c r="N299" s="80"/>
      <c r="O299" s="80"/>
      <c r="P299" s="85"/>
      <c r="Q299" s="85"/>
      <c r="R299" s="86" t="str">
        <f aca="false">IF(OR(P299="",F299="✖️ Anulado"),"",P299-N(Q299))</f>
        <v/>
      </c>
      <c r="S299" s="81"/>
      <c r="T299" s="87"/>
      <c r="U299" s="81"/>
    </row>
    <row r="300" customFormat="false" ht="21" hidden="false" customHeight="true" outlineLevel="0" collapsed="false">
      <c r="A300" s="71" t="n">
        <v>296</v>
      </c>
      <c r="B300" s="80"/>
      <c r="C300" s="81"/>
      <c r="D300" s="82"/>
      <c r="E300" s="81"/>
      <c r="F300" s="83" t="str">
        <f aca="false">IF(C300="","",IF(T300="Sí","✖️ Anulado",IF(O300&lt;&gt;"","✅ Entregado",IF(S300&lt;&gt;"","⚠️ Incidencia",IF(N300&lt;&gt;"","⏳ Esperando recogida",IF(OR(M300&lt;&gt;"",L300&lt;&gt;""),"🔔 Por avisar",IF(K300&lt;&gt;"","🛠️ En el taller",IF(I300&lt;&gt;"","📦 Esperando proveedor","🛒 Por pedir"))))))))</f>
        <v/>
      </c>
      <c r="G300" s="84" t="str">
        <f aca="true">IF(OR(B300="",F300="✅ Entregado",F300="✖️ Anulado"),"",TODAY()-B300)</f>
        <v/>
      </c>
      <c r="H300" s="81"/>
      <c r="I300" s="80"/>
      <c r="J300" s="81"/>
      <c r="K300" s="80"/>
      <c r="L300" s="80"/>
      <c r="M300" s="80"/>
      <c r="N300" s="80"/>
      <c r="O300" s="80"/>
      <c r="P300" s="85"/>
      <c r="Q300" s="85"/>
      <c r="R300" s="86" t="str">
        <f aca="false">IF(OR(P300="",F300="✖️ Anulado"),"",P300-N(Q300))</f>
        <v/>
      </c>
      <c r="S300" s="81"/>
      <c r="T300" s="87"/>
      <c r="U300" s="81"/>
    </row>
    <row r="301" customFormat="false" ht="21" hidden="false" customHeight="true" outlineLevel="0" collapsed="false">
      <c r="A301" s="71" t="n">
        <v>297</v>
      </c>
      <c r="B301" s="80"/>
      <c r="C301" s="81"/>
      <c r="D301" s="82"/>
      <c r="E301" s="81"/>
      <c r="F301" s="83" t="str">
        <f aca="false">IF(C301="","",IF(T301="Sí","✖️ Anulado",IF(O301&lt;&gt;"","✅ Entregado",IF(S301&lt;&gt;"","⚠️ Incidencia",IF(N301&lt;&gt;"","⏳ Esperando recogida",IF(OR(M301&lt;&gt;"",L301&lt;&gt;""),"🔔 Por avisar",IF(K301&lt;&gt;"","🛠️ En el taller",IF(I301&lt;&gt;"","📦 Esperando proveedor","🛒 Por pedir"))))))))</f>
        <v/>
      </c>
      <c r="G301" s="84" t="str">
        <f aca="true">IF(OR(B301="",F301="✅ Entregado",F301="✖️ Anulado"),"",TODAY()-B301)</f>
        <v/>
      </c>
      <c r="H301" s="81"/>
      <c r="I301" s="80"/>
      <c r="J301" s="81"/>
      <c r="K301" s="80"/>
      <c r="L301" s="80"/>
      <c r="M301" s="80"/>
      <c r="N301" s="80"/>
      <c r="O301" s="80"/>
      <c r="P301" s="85"/>
      <c r="Q301" s="85"/>
      <c r="R301" s="86" t="str">
        <f aca="false">IF(OR(P301="",F301="✖️ Anulado"),"",P301-N(Q301))</f>
        <v/>
      </c>
      <c r="S301" s="81"/>
      <c r="T301" s="87"/>
      <c r="U301" s="81"/>
    </row>
    <row r="302" customFormat="false" ht="21" hidden="false" customHeight="true" outlineLevel="0" collapsed="false">
      <c r="A302" s="71" t="n">
        <v>298</v>
      </c>
      <c r="B302" s="80"/>
      <c r="C302" s="81"/>
      <c r="D302" s="82"/>
      <c r="E302" s="81"/>
      <c r="F302" s="83" t="str">
        <f aca="false">IF(C302="","",IF(T302="Sí","✖️ Anulado",IF(O302&lt;&gt;"","✅ Entregado",IF(S302&lt;&gt;"","⚠️ Incidencia",IF(N302&lt;&gt;"","⏳ Esperando recogida",IF(OR(M302&lt;&gt;"",L302&lt;&gt;""),"🔔 Por avisar",IF(K302&lt;&gt;"","🛠️ En el taller",IF(I302&lt;&gt;"","📦 Esperando proveedor","🛒 Por pedir"))))))))</f>
        <v/>
      </c>
      <c r="G302" s="84" t="str">
        <f aca="true">IF(OR(B302="",F302="✅ Entregado",F302="✖️ Anulado"),"",TODAY()-B302)</f>
        <v/>
      </c>
      <c r="H302" s="81"/>
      <c r="I302" s="80"/>
      <c r="J302" s="81"/>
      <c r="K302" s="80"/>
      <c r="L302" s="80"/>
      <c r="M302" s="80"/>
      <c r="N302" s="80"/>
      <c r="O302" s="80"/>
      <c r="P302" s="85"/>
      <c r="Q302" s="85"/>
      <c r="R302" s="86" t="str">
        <f aca="false">IF(OR(P302="",F302="✖️ Anulado"),"",P302-N(Q302))</f>
        <v/>
      </c>
      <c r="S302" s="81"/>
      <c r="T302" s="87"/>
      <c r="U302" s="81"/>
    </row>
    <row r="303" customFormat="false" ht="21" hidden="false" customHeight="true" outlineLevel="0" collapsed="false">
      <c r="A303" s="71" t="n">
        <v>299</v>
      </c>
      <c r="B303" s="80"/>
      <c r="C303" s="81"/>
      <c r="D303" s="82"/>
      <c r="E303" s="81"/>
      <c r="F303" s="83" t="str">
        <f aca="false">IF(C303="","",IF(T303="Sí","✖️ Anulado",IF(O303&lt;&gt;"","✅ Entregado",IF(S303&lt;&gt;"","⚠️ Incidencia",IF(N303&lt;&gt;"","⏳ Esperando recogida",IF(OR(M303&lt;&gt;"",L303&lt;&gt;""),"🔔 Por avisar",IF(K303&lt;&gt;"","🛠️ En el taller",IF(I303&lt;&gt;"","📦 Esperando proveedor","🛒 Por pedir"))))))))</f>
        <v/>
      </c>
      <c r="G303" s="84" t="str">
        <f aca="true">IF(OR(B303="",F303="✅ Entregado",F303="✖️ Anulado"),"",TODAY()-B303)</f>
        <v/>
      </c>
      <c r="H303" s="81"/>
      <c r="I303" s="80"/>
      <c r="J303" s="81"/>
      <c r="K303" s="80"/>
      <c r="L303" s="80"/>
      <c r="M303" s="80"/>
      <c r="N303" s="80"/>
      <c r="O303" s="80"/>
      <c r="P303" s="85"/>
      <c r="Q303" s="85"/>
      <c r="R303" s="86" t="str">
        <f aca="false">IF(OR(P303="",F303="✖️ Anulado"),"",P303-N(Q303))</f>
        <v/>
      </c>
      <c r="S303" s="81"/>
      <c r="T303" s="87"/>
      <c r="U303" s="81"/>
    </row>
    <row r="304" customFormat="false" ht="21" hidden="false" customHeight="true" outlineLevel="0" collapsed="false">
      <c r="A304" s="71" t="n">
        <v>300</v>
      </c>
      <c r="B304" s="80"/>
      <c r="C304" s="81"/>
      <c r="D304" s="82"/>
      <c r="E304" s="81"/>
      <c r="F304" s="83" t="str">
        <f aca="false">IF(C304="","",IF(T304="Sí","✖️ Anulado",IF(O304&lt;&gt;"","✅ Entregado",IF(S304&lt;&gt;"","⚠️ Incidencia",IF(N304&lt;&gt;"","⏳ Esperando recogida",IF(OR(M304&lt;&gt;"",L304&lt;&gt;""),"🔔 Por avisar",IF(K304&lt;&gt;"","🛠️ En el taller",IF(I304&lt;&gt;"","📦 Esperando proveedor","🛒 Por pedir"))))))))</f>
        <v/>
      </c>
      <c r="G304" s="84" t="str">
        <f aca="true">IF(OR(B304="",F304="✅ Entregado",F304="✖️ Anulado"),"",TODAY()-B304)</f>
        <v/>
      </c>
      <c r="H304" s="81"/>
      <c r="I304" s="80"/>
      <c r="J304" s="81"/>
      <c r="K304" s="80"/>
      <c r="L304" s="80"/>
      <c r="M304" s="80"/>
      <c r="N304" s="80"/>
      <c r="O304" s="80"/>
      <c r="P304" s="85"/>
      <c r="Q304" s="85"/>
      <c r="R304" s="86" t="str">
        <f aca="false">IF(OR(P304="",F304="✖️ Anulado"),"",P304-N(Q304))</f>
        <v/>
      </c>
      <c r="S304" s="81"/>
      <c r="T304" s="87"/>
      <c r="U304" s="81"/>
    </row>
  </sheetData>
  <autoFilter ref="A4:U304"/>
  <mergeCells count="6">
    <mergeCell ref="A3:E3"/>
    <mergeCell ref="F3:G3"/>
    <mergeCell ref="H3:L3"/>
    <mergeCell ref="M3:O3"/>
    <mergeCell ref="P3:R3"/>
    <mergeCell ref="S3:U3"/>
  </mergeCells>
  <conditionalFormatting sqref="A5:E304">
    <cfRule type="expression" priority="2" aboveAverage="0" equalAverage="0" bottom="0" percent="0" rank="0" text="" dxfId="24">
      <formula>OR($F5="✅ Entregado",$F5="✖️ Anulado")</formula>
    </cfRule>
    <cfRule type="expression" priority="3" aboveAverage="0" equalAverage="0" bottom="0" percent="0" rank="0" text="" dxfId="25">
      <formula>MOD(ROW(),2)=0</formula>
    </cfRule>
  </conditionalFormatting>
  <conditionalFormatting sqref="G5:U304">
    <cfRule type="expression" priority="4" aboveAverage="0" equalAverage="0" bottom="0" percent="0" rank="0" text="" dxfId="24">
      <formula>OR($F5="✅ Entregado",$F5="✖️ Anulado")</formula>
    </cfRule>
  </conditionalFormatting>
  <conditionalFormatting sqref="F5:F304">
    <cfRule type="expression" priority="5" aboveAverage="0" equalAverage="0" bottom="0" percent="0" rank="0" text="" dxfId="26">
      <formula>$F5="⚠️ Incidencia"</formula>
    </cfRule>
    <cfRule type="expression" priority="6" aboveAverage="0" equalAverage="0" bottom="0" percent="0" rank="0" text="" dxfId="27">
      <formula>$F5="🔔 Por avisar"</formula>
    </cfRule>
    <cfRule type="expression" priority="7" aboveAverage="0" equalAverage="0" bottom="0" percent="0" rank="0" text="" dxfId="28">
      <formula>AND($F5="⏳ Esperando recogida",TODAY()-$N5&gt;$M$2)</formula>
    </cfRule>
    <cfRule type="expression" priority="8" aboveAverage="0" equalAverage="0" bottom="0" percent="0" rank="0" text="" dxfId="29">
      <formula>$F5="⏳ Esperando recogida"</formula>
    </cfRule>
    <cfRule type="expression" priority="9" aboveAverage="0" equalAverage="0" bottom="0" percent="0" rank="0" text="" dxfId="30">
      <formula>$F5="🛒 Por pedir"</formula>
    </cfRule>
    <cfRule type="expression" priority="10" aboveAverage="0" equalAverage="0" bottom="0" percent="0" rank="0" text="" dxfId="31">
      <formula>$F5="📦 Esperando proveedor"</formula>
    </cfRule>
    <cfRule type="expression" priority="11" aboveAverage="0" equalAverage="0" bottom="0" percent="0" rank="0" text="" dxfId="32">
      <formula>$F5="🛠️ En el taller"</formula>
    </cfRule>
    <cfRule type="expression" priority="12" aboveAverage="0" equalAverage="0" bottom="0" percent="0" rank="0" text="" dxfId="33">
      <formula>$F5="✅ Entregado"</formula>
    </cfRule>
    <cfRule type="expression" priority="13" aboveAverage="0" equalAverage="0" bottom="0" percent="0" rank="0" text="" dxfId="34">
      <formula>$F5="✖️ Anulado"</formula>
    </cfRule>
  </conditionalFormatting>
  <conditionalFormatting sqref="G5:G304">
    <cfRule type="expression" priority="14" aboveAverage="0" equalAverage="0" bottom="0" percent="0" rank="0" text="" dxfId="26">
      <formula>AND(ISNUMBER($G5),$G5&gt;$I$2)</formula>
    </cfRule>
  </conditionalFormatting>
  <conditionalFormatting sqref="R5:R304">
    <cfRule type="expression" priority="15" aboveAverage="0" equalAverage="0" bottom="0" percent="0" rank="0" text="" dxfId="26">
      <formula>AND($F5="✅ Entregado",N($R5)&gt;0)</formula>
    </cfRule>
  </conditionalFormatting>
  <conditionalFormatting sqref="S5:S304">
    <cfRule type="expression" priority="16" aboveAverage="0" equalAverage="0" bottom="0" percent="0" rank="0" text="" dxfId="35">
      <formula>AND($S5&lt;&gt;"",$F5="⚠️ Incidencia")</formula>
    </cfRule>
  </conditionalFormatting>
  <conditionalFormatting sqref="H5:Q304">
    <cfRule type="expression" priority="17" aboveAverage="0" equalAverage="0" bottom="0" percent="0" rank="0" text="" dxfId="25">
      <formula>MOD(ROW(),2)=0</formula>
    </cfRule>
  </conditionalFormatting>
  <conditionalFormatting sqref="S5:U304">
    <cfRule type="expression" priority="18" aboveAverage="0" equalAverage="0" bottom="0" percent="0" rank="0" text="" dxfId="25">
      <formula>MOD(ROW(),2)=0</formula>
    </cfRule>
  </conditionalFormatting>
  <dataValidations count="5">
    <dataValidation allowBlank="true" error="Escribe una fecha, por ejemplo 16/10/2026." errorStyle="stop" errorTitle="Fecha" operator="greaterThan" showDropDown="false" showErrorMessage="true" showInputMessage="false" sqref="B5:B304 I5:I304 K5:O304" type="date">
      <formula1>36526</formula1>
      <formula2>0</formula2>
    </dataValidation>
    <dataValidation allowBlank="true" errorStyle="stop" operator="between" showDropDown="false" showErrorMessage="false" showInputMessage="false" sqref="H5:H304" type="list">
      <formula1>Listas!$B$5:$B$60</formula1>
      <formula2>0</formula2>
    </dataValidation>
    <dataValidation allowBlank="true" errorStyle="stop" operator="between" showDropDown="false" showErrorMessage="false" showInputMessage="false" sqref="J5:J304" type="list">
      <formula1>Listas!$D$5:$D$60</formula1>
      <formula2>0</formula2>
    </dataValidation>
    <dataValidation allowBlank="true" errorStyle="stop" operator="between" showDropDown="false" showErrorMessage="false" showInputMessage="false" sqref="T5:T304" type="list">
      <formula1>"Sí,No"</formula1>
      <formula2>0</formula2>
    </dataValidation>
    <dataValidation allowBlank="true" error="Escribe un número, sin el símbolo €." errorStyle="stop" operator="greaterThanOrEqual" showDropDown="false" showErrorMessage="true" showInputMessage="false" sqref="P5:Q304" type="decimal">
      <formula1>0</formula1>
      <formula2>0</formula2>
    </dataValidation>
  </dataValidations>
  <hyperlinks>
    <hyperlink ref="F1" r:id="rId2" display="Plantilla gratis de Pathing  ·  pathing.app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3"/>
  <legacy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4A9A"/>
    <pageSetUpPr fitToPage="true"/>
  </sheetPr>
  <dimension ref="A1:F6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4"/>
    <col collapsed="false" customWidth="true" hidden="false" outlineLevel="0" max="3" min="3" style="0" width="4"/>
    <col collapsed="false" customWidth="true" hidden="false" outlineLevel="0" max="4" min="4" style="0" width="34"/>
  </cols>
  <sheetData>
    <row r="1" customFormat="false" ht="39.75" hidden="false" customHeight="true" outlineLevel="0" collapsed="false">
      <c r="A1" s="1"/>
      <c r="B1" s="88" t="s">
        <v>122</v>
      </c>
      <c r="C1" s="1"/>
      <c r="D1" s="89" t="s">
        <v>29</v>
      </c>
      <c r="E1" s="1"/>
      <c r="F1" s="1"/>
    </row>
    <row r="2" customFormat="false" ht="15" hidden="false" customHeight="false" outlineLevel="0" collapsed="false">
      <c r="B2" s="16" t="s">
        <v>123</v>
      </c>
    </row>
    <row r="4" customFormat="false" ht="25.5" hidden="false" customHeight="true" outlineLevel="0" collapsed="false">
      <c r="B4" s="90" t="s">
        <v>124</v>
      </c>
      <c r="D4" s="91" t="s">
        <v>125</v>
      </c>
    </row>
    <row r="5" customFormat="false" ht="19.5" hidden="false" customHeight="true" outlineLevel="0" collapsed="false">
      <c r="B5" s="92" t="s">
        <v>86</v>
      </c>
      <c r="D5" s="92" t="s">
        <v>92</v>
      </c>
    </row>
    <row r="6" customFormat="false" ht="19.5" hidden="false" customHeight="true" outlineLevel="0" collapsed="false">
      <c r="B6" s="93" t="s">
        <v>91</v>
      </c>
      <c r="D6" s="93" t="s">
        <v>106</v>
      </c>
    </row>
    <row r="7" customFormat="false" ht="19.5" hidden="false" customHeight="true" outlineLevel="0" collapsed="false">
      <c r="B7" s="92" t="s">
        <v>97</v>
      </c>
      <c r="D7" s="92" t="s">
        <v>101</v>
      </c>
    </row>
    <row r="8" customFormat="false" ht="19.5" hidden="false" customHeight="true" outlineLevel="0" collapsed="false">
      <c r="B8" s="93" t="s">
        <v>105</v>
      </c>
      <c r="D8" s="93"/>
    </row>
    <row r="9" customFormat="false" ht="19.5" hidden="false" customHeight="true" outlineLevel="0" collapsed="false">
      <c r="B9" s="92" t="s">
        <v>110</v>
      </c>
      <c r="D9" s="92"/>
    </row>
    <row r="10" customFormat="false" ht="19.5" hidden="false" customHeight="true" outlineLevel="0" collapsed="false">
      <c r="B10" s="93" t="s">
        <v>116</v>
      </c>
      <c r="D10" s="93"/>
    </row>
    <row r="11" customFormat="false" ht="19.5" hidden="false" customHeight="true" outlineLevel="0" collapsed="false">
      <c r="B11" s="92"/>
      <c r="D11" s="92"/>
    </row>
    <row r="12" customFormat="false" ht="19.5" hidden="false" customHeight="true" outlineLevel="0" collapsed="false">
      <c r="B12" s="93"/>
      <c r="D12" s="93"/>
    </row>
    <row r="13" customFormat="false" ht="19.5" hidden="false" customHeight="true" outlineLevel="0" collapsed="false">
      <c r="B13" s="92"/>
      <c r="D13" s="92"/>
    </row>
    <row r="14" customFormat="false" ht="19.5" hidden="false" customHeight="true" outlineLevel="0" collapsed="false">
      <c r="B14" s="93"/>
      <c r="D14" s="93"/>
    </row>
    <row r="15" customFormat="false" ht="19.5" hidden="false" customHeight="true" outlineLevel="0" collapsed="false">
      <c r="B15" s="92"/>
      <c r="D15" s="92"/>
    </row>
    <row r="16" customFormat="false" ht="19.5" hidden="false" customHeight="true" outlineLevel="0" collapsed="false">
      <c r="B16" s="93"/>
      <c r="D16" s="93"/>
    </row>
    <row r="17" customFormat="false" ht="19.5" hidden="false" customHeight="true" outlineLevel="0" collapsed="false">
      <c r="B17" s="92"/>
      <c r="D17" s="92"/>
    </row>
    <row r="18" customFormat="false" ht="19.5" hidden="false" customHeight="true" outlineLevel="0" collapsed="false">
      <c r="B18" s="93"/>
      <c r="D18" s="93"/>
    </row>
    <row r="19" customFormat="false" ht="19.5" hidden="false" customHeight="true" outlineLevel="0" collapsed="false">
      <c r="B19" s="92"/>
      <c r="D19" s="92"/>
    </row>
    <row r="20" customFormat="false" ht="19.5" hidden="false" customHeight="true" outlineLevel="0" collapsed="false">
      <c r="B20" s="93"/>
      <c r="D20" s="93"/>
    </row>
    <row r="21" customFormat="false" ht="19.5" hidden="false" customHeight="true" outlineLevel="0" collapsed="false">
      <c r="B21" s="92"/>
      <c r="D21" s="92"/>
    </row>
    <row r="22" customFormat="false" ht="19.5" hidden="false" customHeight="true" outlineLevel="0" collapsed="false">
      <c r="B22" s="93"/>
      <c r="D22" s="93"/>
    </row>
    <row r="23" customFormat="false" ht="19.5" hidden="false" customHeight="true" outlineLevel="0" collapsed="false">
      <c r="B23" s="92"/>
      <c r="D23" s="92"/>
    </row>
    <row r="24" customFormat="false" ht="19.5" hidden="false" customHeight="true" outlineLevel="0" collapsed="false">
      <c r="B24" s="93"/>
      <c r="D24" s="93"/>
    </row>
    <row r="25" customFormat="false" ht="19.5" hidden="false" customHeight="true" outlineLevel="0" collapsed="false">
      <c r="B25" s="92"/>
      <c r="D25" s="92"/>
    </row>
    <row r="26" customFormat="false" ht="19.5" hidden="false" customHeight="true" outlineLevel="0" collapsed="false">
      <c r="B26" s="93"/>
      <c r="D26" s="93"/>
    </row>
    <row r="27" customFormat="false" ht="19.5" hidden="false" customHeight="true" outlineLevel="0" collapsed="false">
      <c r="B27" s="92"/>
      <c r="D27" s="92"/>
    </row>
    <row r="28" customFormat="false" ht="19.5" hidden="false" customHeight="true" outlineLevel="0" collapsed="false">
      <c r="B28" s="93"/>
      <c r="D28" s="93"/>
    </row>
    <row r="29" customFormat="false" ht="19.5" hidden="false" customHeight="true" outlineLevel="0" collapsed="false">
      <c r="B29" s="92"/>
      <c r="D29" s="92"/>
    </row>
    <row r="30" customFormat="false" ht="19.5" hidden="false" customHeight="true" outlineLevel="0" collapsed="false">
      <c r="B30" s="93"/>
      <c r="D30" s="93"/>
    </row>
    <row r="31" customFormat="false" ht="19.5" hidden="false" customHeight="true" outlineLevel="0" collapsed="false">
      <c r="B31" s="92"/>
      <c r="D31" s="92"/>
    </row>
    <row r="32" customFormat="false" ht="19.5" hidden="false" customHeight="true" outlineLevel="0" collapsed="false">
      <c r="B32" s="93"/>
      <c r="D32" s="93"/>
    </row>
    <row r="33" customFormat="false" ht="19.5" hidden="false" customHeight="true" outlineLevel="0" collapsed="false">
      <c r="B33" s="92"/>
      <c r="D33" s="92"/>
    </row>
    <row r="34" customFormat="false" ht="19.5" hidden="false" customHeight="true" outlineLevel="0" collapsed="false">
      <c r="B34" s="93"/>
      <c r="D34" s="93"/>
    </row>
    <row r="35" customFormat="false" ht="19.5" hidden="false" customHeight="true" outlineLevel="0" collapsed="false">
      <c r="B35" s="92"/>
      <c r="D35" s="92"/>
    </row>
    <row r="36" customFormat="false" ht="19.5" hidden="false" customHeight="true" outlineLevel="0" collapsed="false">
      <c r="B36" s="93"/>
      <c r="D36" s="93"/>
    </row>
    <row r="37" customFormat="false" ht="19.5" hidden="false" customHeight="true" outlineLevel="0" collapsed="false">
      <c r="B37" s="92"/>
      <c r="D37" s="92"/>
    </row>
    <row r="38" customFormat="false" ht="19.5" hidden="false" customHeight="true" outlineLevel="0" collapsed="false">
      <c r="B38" s="93"/>
      <c r="D38" s="93"/>
    </row>
    <row r="39" customFormat="false" ht="19.5" hidden="false" customHeight="true" outlineLevel="0" collapsed="false">
      <c r="B39" s="92"/>
      <c r="D39" s="92"/>
    </row>
    <row r="40" customFormat="false" ht="19.5" hidden="false" customHeight="true" outlineLevel="0" collapsed="false">
      <c r="B40" s="93"/>
      <c r="D40" s="93"/>
    </row>
    <row r="41" customFormat="false" ht="19.5" hidden="false" customHeight="true" outlineLevel="0" collapsed="false">
      <c r="B41" s="92"/>
      <c r="D41" s="92"/>
    </row>
    <row r="42" customFormat="false" ht="19.5" hidden="false" customHeight="true" outlineLevel="0" collapsed="false">
      <c r="B42" s="93"/>
      <c r="D42" s="93"/>
    </row>
    <row r="43" customFormat="false" ht="19.5" hidden="false" customHeight="true" outlineLevel="0" collapsed="false">
      <c r="B43" s="92"/>
      <c r="D43" s="92"/>
    </row>
    <row r="44" customFormat="false" ht="19.5" hidden="false" customHeight="true" outlineLevel="0" collapsed="false">
      <c r="B44" s="93"/>
      <c r="D44" s="93"/>
    </row>
    <row r="45" customFormat="false" ht="19.5" hidden="false" customHeight="true" outlineLevel="0" collapsed="false">
      <c r="B45" s="92"/>
      <c r="D45" s="92"/>
    </row>
    <row r="46" customFormat="false" ht="19.5" hidden="false" customHeight="true" outlineLevel="0" collapsed="false">
      <c r="B46" s="93"/>
      <c r="D46" s="93"/>
    </row>
    <row r="47" customFormat="false" ht="19.5" hidden="false" customHeight="true" outlineLevel="0" collapsed="false">
      <c r="B47" s="92"/>
      <c r="D47" s="92"/>
    </row>
    <row r="48" customFormat="false" ht="19.5" hidden="false" customHeight="true" outlineLevel="0" collapsed="false">
      <c r="B48" s="93"/>
      <c r="D48" s="93"/>
    </row>
    <row r="49" customFormat="false" ht="19.5" hidden="false" customHeight="true" outlineLevel="0" collapsed="false">
      <c r="B49" s="92"/>
      <c r="D49" s="92"/>
    </row>
    <row r="50" customFormat="false" ht="19.5" hidden="false" customHeight="true" outlineLevel="0" collapsed="false">
      <c r="B50" s="93"/>
      <c r="D50" s="93"/>
    </row>
    <row r="51" customFormat="false" ht="19.5" hidden="false" customHeight="true" outlineLevel="0" collapsed="false">
      <c r="B51" s="92"/>
      <c r="D51" s="92"/>
    </row>
    <row r="52" customFormat="false" ht="19.5" hidden="false" customHeight="true" outlineLevel="0" collapsed="false">
      <c r="B52" s="93"/>
      <c r="D52" s="93"/>
    </row>
    <row r="53" customFormat="false" ht="19.5" hidden="false" customHeight="true" outlineLevel="0" collapsed="false">
      <c r="B53" s="92"/>
      <c r="D53" s="92"/>
    </row>
    <row r="54" customFormat="false" ht="19.5" hidden="false" customHeight="true" outlineLevel="0" collapsed="false">
      <c r="B54" s="93"/>
      <c r="D54" s="93"/>
    </row>
    <row r="55" customFormat="false" ht="19.5" hidden="false" customHeight="true" outlineLevel="0" collapsed="false">
      <c r="B55" s="92"/>
      <c r="D55" s="92"/>
    </row>
    <row r="56" customFormat="false" ht="19.5" hidden="false" customHeight="true" outlineLevel="0" collapsed="false">
      <c r="B56" s="93"/>
      <c r="D56" s="93"/>
    </row>
    <row r="57" customFormat="false" ht="19.5" hidden="false" customHeight="true" outlineLevel="0" collapsed="false">
      <c r="B57" s="92"/>
      <c r="D57" s="92"/>
    </row>
    <row r="58" customFormat="false" ht="19.5" hidden="false" customHeight="true" outlineLevel="0" collapsed="false">
      <c r="B58" s="93"/>
      <c r="D58" s="93"/>
    </row>
    <row r="59" customFormat="false" ht="19.5" hidden="false" customHeight="true" outlineLevel="0" collapsed="false">
      <c r="B59" s="92"/>
      <c r="D59" s="92"/>
    </row>
    <row r="60" customFormat="false" ht="19.5" hidden="false" customHeight="true" outlineLevel="0" collapsed="false">
      <c r="B60" s="93"/>
      <c r="D60" s="93"/>
    </row>
  </sheetData>
  <hyperlinks>
    <hyperlink ref="D1" r:id="rId1" display="Plantilla gratis de Pathing  ·  pathing.app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2026-10-16T11:49:22Z</dcterms:created>
  <dc:creator>Pathing</dc:creator>
  <dc:description>Plantilla gratis de Pathing (https://pathing.app/plantillas/control-de-pedidos)</dc:description>
  <cp:keywords>control de pedidos plantilla Excel Google Sheets pedidos de clientes Pathing</cp:keywords>
  <dc:language>es-ES</dc:language>
  <cp:lastModifiedBy>Pathing</cp:lastModifiedBy>
  <dcterms:modified xsi:type="dcterms:W3CDTF">2026-10-16T11:49:23Z</dcterms:modified>
  <cp:revision>0</cp:revision>
  <dc:subject>Control de pedidos de clientes: del proveedor a la entrega</dc:subject>
  <dc:title>Plantilla de control de pedidos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